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Estimate" sheetId="1" state="visible" r:id="rId1"/>
    <sheet xmlns:r="http://schemas.openxmlformats.org/officeDocument/2006/relationships" name="Routing Details" sheetId="2" state="visible" r:id="rId2"/>
    <sheet xmlns:r="http://schemas.openxmlformats.org/officeDocument/2006/relationships" name="Notes &amp; Risk" sheetId="3" state="visible" r:id="rId3"/>
    <sheet xmlns:r="http://schemas.openxmlformats.org/officeDocument/2006/relationships" name="Package Strategy" sheetId="4" state="visible" r:id="rId4"/>
  </sheets>
  <definedNames/>
  <calcPr calcId="124519" fullCalcOnLoad="1" refMode="A1" iterate="0" iterateCount="100" iterateDelta="0.0001"/>
</workbook>
</file>

<file path=xl/styles.xml><?xml version="1.0" encoding="utf-8"?>
<styleSheet xmlns="http://schemas.openxmlformats.org/spreadsheetml/2006/main">
  <numFmts count="5">
    <numFmt numFmtId="164" formatCode="\$#,##0.00"/>
    <numFmt numFmtId="165" formatCode="0.0%"/>
    <numFmt numFmtId="166" formatCode="0.000"/>
    <numFmt numFmtId="167" formatCode="0.00&quot; hr&quot;"/>
    <numFmt numFmtId="168" formatCode="\$#,##0"/>
  </numFmts>
  <fonts count="23">
    <font>
      <name val="Calibri"/>
      <charset val="1"/>
      <family val="2"/>
      <color theme="1"/>
      <sz val="11"/>
    </font>
    <font>
      <name val="Arial"/>
      <family val="0"/>
      <sz val="10"/>
    </font>
    <font>
      <name val="Arial"/>
      <family val="0"/>
      <sz val="10"/>
    </font>
    <font>
      <name val="Arial"/>
      <family val="0"/>
      <sz val="10"/>
    </font>
    <font>
      <name val="Calibri"/>
      <charset val="1"/>
      <family val="0"/>
      <b val="1"/>
      <color rgb="FF1A2B4A"/>
      <sz val="18"/>
    </font>
    <font>
      <name val="Calibri"/>
      <charset val="1"/>
      <family val="0"/>
      <i val="1"/>
      <color rgb="FF6B7280"/>
      <sz val="9"/>
    </font>
    <font>
      <name val="Calibri"/>
      <charset val="1"/>
      <family val="0"/>
      <color rgb="FF4A5568"/>
      <sz val="10"/>
    </font>
    <font>
      <name val="Calibri"/>
      <charset val="1"/>
      <family val="0"/>
      <b val="1"/>
      <color rgb="FF1A2B4A"/>
      <sz val="9"/>
    </font>
    <font>
      <name val="Calibri"/>
      <charset val="1"/>
      <family val="0"/>
      <color rgb="FF4A5568"/>
      <sz val="9"/>
    </font>
    <font>
      <name val="Calibri"/>
      <charset val="1"/>
      <family val="0"/>
      <color rgb="FF0000FF"/>
      <sz val="10"/>
    </font>
    <font>
      <name val="Calibri"/>
      <charset val="1"/>
      <family val="0"/>
      <color rgb="FF1F2937"/>
      <sz val="10"/>
    </font>
    <font>
      <name val="Calibri"/>
      <charset val="1"/>
      <family val="0"/>
      <b val="1"/>
      <color rgb="FFFFFFFF"/>
      <sz val="10"/>
    </font>
    <font>
      <name val="Calibri"/>
      <charset val="1"/>
      <family val="0"/>
      <b val="1"/>
      <color rgb="FF1A2B4A"/>
      <sz val="10"/>
    </font>
    <font>
      <name val="Calibri"/>
      <charset val="1"/>
      <family val="0"/>
      <b val="1"/>
      <sz val="10"/>
    </font>
    <font>
      <name val="Calibri"/>
      <charset val="1"/>
      <family val="0"/>
      <b val="1"/>
      <color rgb="FFFFFFFF"/>
      <sz val="11"/>
    </font>
    <font>
      <name val="Calibri"/>
      <charset val="1"/>
      <family val="0"/>
      <b val="1"/>
      <color rgb="FF1A2B4A"/>
      <sz val="11"/>
    </font>
    <font>
      <name val="Arial"/>
      <family val="2"/>
      <sz val="10"/>
    </font>
    <font>
      <name val="Calibri"/>
      <charset val="1"/>
      <family val="0"/>
      <b val="1"/>
      <color rgb="FFB8631F"/>
      <sz val="14"/>
    </font>
    <font>
      <name val="Calibri"/>
      <charset val="1"/>
      <family val="0"/>
      <b val="1"/>
      <color rgb="FFB8631F"/>
      <sz val="11"/>
    </font>
    <font>
      <name val="Calibri"/>
      <charset val="1"/>
      <family val="0"/>
      <b val="1"/>
      <color rgb="FFFFFFFF"/>
      <sz val="9"/>
    </font>
    <font>
      <name val="Calibri"/>
      <charset val="1"/>
      <family val="0"/>
      <i val="1"/>
      <color rgb="FF4A5568"/>
      <sz val="10"/>
    </font>
    <font>
      <name val="Calibri"/>
      <charset val="1"/>
      <family val="0"/>
      <b val="1"/>
      <color rgb="FFCA8A04"/>
      <sz val="9"/>
    </font>
    <font>
      <name val="Calibri"/>
      <charset val="1"/>
      <family val="0"/>
      <b val="1"/>
      <color rgb="FF4D7C0F"/>
      <sz val="9"/>
    </font>
  </fonts>
  <fills count="10">
    <fill>
      <patternFill/>
    </fill>
    <fill>
      <patternFill patternType="gray125"/>
    </fill>
    <fill>
      <patternFill patternType="solid">
        <fgColor rgb="FFF3F4F6"/>
        <bgColor rgb="FFFAFAF7"/>
      </patternFill>
    </fill>
    <fill>
      <patternFill patternType="solid">
        <fgColor rgb="FFFFF7E6"/>
        <bgColor rgb="FFFAFAF7"/>
      </patternFill>
    </fill>
    <fill>
      <patternFill patternType="solid">
        <fgColor rgb="FF1A2B4A"/>
        <bgColor rgb="FF1F2937"/>
      </patternFill>
    </fill>
    <fill>
      <patternFill patternType="solid">
        <fgColor rgb="FFFAFAF7"/>
        <bgColor rgb="FFFFFFFF"/>
      </patternFill>
    </fill>
    <fill>
      <patternFill patternType="solid">
        <fgColor rgb="FF991B1B"/>
        <bgColor rgb="FF800000"/>
      </patternFill>
    </fill>
    <fill>
      <patternFill patternType="solid">
        <fgColor rgb="FF4D7C0F"/>
        <bgColor rgb="FF339966"/>
      </patternFill>
    </fill>
    <fill>
      <patternFill patternType="solid">
        <fgColor rgb="FFB8631F"/>
        <bgColor rgb="FFCA8A04"/>
      </patternFill>
    </fill>
    <fill>
      <patternFill patternType="solid">
        <fgColor rgb="FFCA8A04"/>
        <bgColor rgb="FFB8631F"/>
      </patternFill>
    </fill>
  </fills>
  <borders count="10">
    <border>
      <left/>
      <right/>
      <top/>
      <bottom/>
      <diagonal/>
    </border>
    <border>
      <left style="thin">
        <color rgb="FFD1D5DB"/>
      </left>
      <right style="thin">
        <color rgb="FFD1D5DB"/>
      </right>
      <top style="thin">
        <color rgb="FFD1D5DB"/>
      </top>
      <bottom style="thin">
        <color rgb="FFD1D5DB"/>
      </bottom>
      <diagonal/>
    </border>
    <border>
      <left/>
      <right/>
      <top style="medium">
        <color rgb="FF1A2B4A"/>
      </top>
      <bottom style="medium">
        <color rgb="FF1A2B4A"/>
      </bottom>
      <diagonal/>
    </border>
    <border>
      <left/>
      <right/>
      <top style="thin">
        <color rgb="FFD1D5DB"/>
      </top>
      <bottom style="thin">
        <color rgb="FFE5E7EB"/>
      </bottom>
      <diagonal/>
    </border>
    <border>
      <left/>
      <right/>
      <top style="thin">
        <color rgb="FFD1D5DB"/>
      </top>
      <bottom/>
      <diagonal/>
    </border>
    <border>
      <left/>
      <right/>
      <top style="thin">
        <color rgb="FFE5E7EB"/>
      </top>
      <bottom style="thin">
        <color rgb="FFD1D5DB"/>
      </bottom>
      <diagonal/>
    </border>
    <border>
      <left/>
      <right/>
      <top style="thin">
        <color rgb="FFE5E7EB"/>
      </top>
      <bottom style="thin">
        <color rgb="FFE5E7EB"/>
      </bottom>
      <diagonal/>
    </border>
    <border>
      <left style="thin">
        <color rgb="FFD1D5DB"/>
      </left>
      <right style="thin">
        <color rgb="FFD1D5DB"/>
      </right>
      <top style="medium">
        <color rgb="FF1A2B4A"/>
      </top>
      <bottom style="medium">
        <color rgb="FF1A2B4A"/>
      </bottom>
      <diagonal/>
    </border>
    <border>
      <left/>
      <right/>
      <top style="medium">
        <color rgb="FF1A2B4A"/>
      </top>
      <bottom/>
      <diagonal/>
    </border>
    <border>
      <left/>
      <right/>
      <top style="thin">
        <color rgb="FFE5E7EB"/>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79">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left" vertical="center" wrapText="1"/>
    </xf>
    <xf numFmtId="0" fontId="5" fillId="0" borderId="0" applyAlignment="1" pivotButton="0" quotePrefix="0" xfId="0">
      <alignment horizontal="right" vertical="center"/>
    </xf>
    <xf numFmtId="0" fontId="6" fillId="0" borderId="0" applyAlignment="1" pivotButton="0" quotePrefix="0" xfId="0">
      <alignment horizontal="general" vertical="bottom"/>
    </xf>
    <xf numFmtId="0" fontId="7" fillId="2" borderId="0" applyAlignment="1" pivotButton="0" quotePrefix="0" xfId="0">
      <alignment horizontal="general" vertical="bottom"/>
    </xf>
    <xf numFmtId="0" fontId="8" fillId="0" borderId="0" applyAlignment="1" pivotButton="0" quotePrefix="0" xfId="0">
      <alignment horizontal="right" vertical="center"/>
    </xf>
    <xf numFmtId="0" fontId="9" fillId="3" borderId="1" applyAlignment="1" pivotButton="0" quotePrefix="0" xfId="0">
      <alignment horizontal="center" vertical="center"/>
    </xf>
    <xf numFmtId="164" fontId="9" fillId="3" borderId="1" applyAlignment="1" pivotButton="0" quotePrefix="0" xfId="0">
      <alignment horizontal="center" vertical="center"/>
    </xf>
    <xf numFmtId="165" fontId="9" fillId="3" borderId="1" applyAlignment="1" pivotButton="0" quotePrefix="0" xfId="0">
      <alignment horizontal="center" vertical="center"/>
    </xf>
    <xf numFmtId="0" fontId="10" fillId="0" borderId="0" applyAlignment="1" pivotButton="0" quotePrefix="0" xfId="0">
      <alignment horizontal="left" vertical="center" wrapText="1"/>
    </xf>
    <xf numFmtId="0" fontId="11" fillId="4" borderId="2" applyAlignment="1" pivotButton="0" quotePrefix="0" xfId="0">
      <alignment horizontal="center" vertical="center" wrapText="1"/>
    </xf>
    <xf numFmtId="0" fontId="10" fillId="5" borderId="0" applyAlignment="1" pivotButton="0" quotePrefix="0" xfId="0">
      <alignment horizontal="left" vertical="center" wrapText="1"/>
    </xf>
    <xf numFmtId="0" fontId="8" fillId="5" borderId="0" applyAlignment="1" pivotButton="0" quotePrefix="0" xfId="0">
      <alignment horizontal="center" vertical="center" wrapText="1"/>
    </xf>
    <xf numFmtId="166" fontId="9" fillId="3" borderId="0" applyAlignment="1" pivotButton="0" quotePrefix="0" xfId="0">
      <alignment horizontal="center" vertical="center" wrapText="1"/>
    </xf>
    <xf numFmtId="164" fontId="10" fillId="5" borderId="0" applyAlignment="1" pivotButton="0" quotePrefix="0" xfId="0">
      <alignment horizontal="center" vertical="center" wrapText="1"/>
    </xf>
    <xf numFmtId="164" fontId="10" fillId="5" borderId="0" applyAlignment="1" pivotButton="0" quotePrefix="0" xfId="0">
      <alignment horizontal="right" vertical="center"/>
    </xf>
    <xf numFmtId="0" fontId="8" fillId="5" borderId="0" applyAlignment="1" pivotButton="0" quotePrefix="0" xfId="0">
      <alignment horizontal="left" vertical="center" wrapText="1"/>
    </xf>
    <xf numFmtId="0" fontId="10" fillId="0" borderId="0" applyAlignment="1" pivotButton="0" quotePrefix="0" xfId="0">
      <alignment horizontal="left" vertical="center" wrapText="1"/>
    </xf>
    <xf numFmtId="0" fontId="8" fillId="0" borderId="0" applyAlignment="1" pivotButton="0" quotePrefix="0" xfId="0">
      <alignment horizontal="center" vertical="center" wrapText="1"/>
    </xf>
    <xf numFmtId="164" fontId="10" fillId="0" borderId="0" applyAlignment="1" pivotButton="0" quotePrefix="0" xfId="0">
      <alignment horizontal="center" vertical="center" wrapText="1"/>
    </xf>
    <xf numFmtId="164" fontId="10" fillId="0" borderId="0" applyAlignment="1" pivotButton="0" quotePrefix="0" xfId="0">
      <alignment horizontal="right" vertical="center"/>
    </xf>
    <xf numFmtId="0" fontId="8" fillId="0" borderId="0" applyAlignment="1" pivotButton="0" quotePrefix="0" xfId="0">
      <alignment horizontal="left" vertical="center" wrapText="1"/>
    </xf>
    <xf numFmtId="0" fontId="12" fillId="2" borderId="3" applyAlignment="1" pivotButton="0" quotePrefix="0" xfId="0">
      <alignment horizontal="general" vertical="bottom"/>
    </xf>
    <xf numFmtId="0" fontId="0" fillId="2" borderId="3" applyAlignment="1" pivotButton="0" quotePrefix="0" xfId="0">
      <alignment horizontal="general" vertical="bottom"/>
    </xf>
    <xf numFmtId="164" fontId="12" fillId="2" borderId="3" applyAlignment="1" pivotButton="0" quotePrefix="0" xfId="0">
      <alignment horizontal="right" vertical="center"/>
    </xf>
    <xf numFmtId="164" fontId="9" fillId="3" borderId="0" applyAlignment="1" pivotButton="0" quotePrefix="0" xfId="0">
      <alignment horizontal="center" vertical="center" wrapText="1"/>
    </xf>
    <xf numFmtId="0" fontId="13" fillId="5" borderId="4" applyAlignment="1" pivotButton="0" quotePrefix="0" xfId="0">
      <alignment horizontal="general" vertical="bottom"/>
    </xf>
    <xf numFmtId="164" fontId="13" fillId="5" borderId="4" applyAlignment="1" pivotButton="0" quotePrefix="0" xfId="0">
      <alignment horizontal="right" vertical="center"/>
    </xf>
    <xf numFmtId="0" fontId="10" fillId="0" borderId="0" applyAlignment="1" pivotButton="0" quotePrefix="0" xfId="0">
      <alignment horizontal="general" vertical="bottom"/>
    </xf>
    <xf numFmtId="0" fontId="13" fillId="5" borderId="5" applyAlignment="1" pivotButton="0" quotePrefix="0" xfId="0">
      <alignment horizontal="general" vertical="bottom"/>
    </xf>
    <xf numFmtId="164" fontId="13" fillId="5" borderId="5" applyAlignment="1" pivotButton="0" quotePrefix="0" xfId="0">
      <alignment horizontal="right" vertical="center"/>
    </xf>
    <xf numFmtId="165" fontId="9" fillId="3" borderId="0" applyAlignment="1" pivotButton="0" quotePrefix="0" xfId="0">
      <alignment horizontal="center" vertical="center" wrapText="1"/>
    </xf>
    <xf numFmtId="165" fontId="10" fillId="5" borderId="0" applyAlignment="1" pivotButton="0" quotePrefix="0" xfId="0">
      <alignment horizontal="center" vertical="center" wrapText="1"/>
    </xf>
    <xf numFmtId="0" fontId="14" fillId="6" borderId="0" applyAlignment="1" pivotButton="0" quotePrefix="0" xfId="0">
      <alignment horizontal="center" vertical="center" wrapText="1"/>
    </xf>
    <xf numFmtId="0" fontId="10" fillId="0" borderId="6" applyAlignment="1" pivotButton="0" quotePrefix="0" xfId="0">
      <alignment horizontal="left" vertical="center" wrapText="1"/>
    </xf>
    <xf numFmtId="165" fontId="10" fillId="0" borderId="6" applyAlignment="1" pivotButton="0" quotePrefix="0" xfId="0">
      <alignment horizontal="center" vertical="center" wrapText="1"/>
    </xf>
    <xf numFmtId="164" fontId="10" fillId="0" borderId="6" applyAlignment="1" pivotButton="0" quotePrefix="0" xfId="0">
      <alignment horizontal="right" vertical="center"/>
    </xf>
    <xf numFmtId="164" fontId="15" fillId="0" borderId="6" applyAlignment="1" pivotButton="0" quotePrefix="0" xfId="0">
      <alignment horizontal="right" vertical="center"/>
    </xf>
    <xf numFmtId="0" fontId="14" fillId="4" borderId="0" applyAlignment="1" pivotButton="0" quotePrefix="0" xfId="0">
      <alignment horizontal="center" vertical="center" wrapText="1"/>
    </xf>
    <xf numFmtId="0" fontId="10" fillId="5" borderId="6" applyAlignment="1" pivotButton="0" quotePrefix="0" xfId="0">
      <alignment horizontal="left" vertical="center" wrapText="1"/>
    </xf>
    <xf numFmtId="165" fontId="10" fillId="5" borderId="6" applyAlignment="1" pivotButton="0" quotePrefix="0" xfId="0">
      <alignment horizontal="center" vertical="center" wrapText="1"/>
    </xf>
    <xf numFmtId="164" fontId="10" fillId="5" borderId="6" applyAlignment="1" pivotButton="0" quotePrefix="0" xfId="0">
      <alignment horizontal="right" vertical="center"/>
    </xf>
    <xf numFmtId="164" fontId="15" fillId="5" borderId="6" applyAlignment="1" pivotButton="0" quotePrefix="0" xfId="0">
      <alignment horizontal="right" vertical="center"/>
    </xf>
    <xf numFmtId="0" fontId="14" fillId="7" borderId="0" applyAlignment="1" pivotButton="0" quotePrefix="0" xfId="0">
      <alignment horizontal="center" vertical="center" wrapText="1"/>
    </xf>
    <xf numFmtId="167" fontId="12" fillId="0" borderId="0" applyAlignment="1" pivotButton="0" quotePrefix="0" xfId="0">
      <alignment horizontal="right" vertical="center"/>
    </xf>
    <xf numFmtId="164" fontId="12" fillId="0" borderId="0" applyAlignment="1" pivotButton="0" quotePrefix="0" xfId="0">
      <alignment horizontal="right" vertical="center"/>
    </xf>
    <xf numFmtId="0" fontId="11" fillId="4" borderId="7" applyAlignment="1" pivotButton="0" quotePrefix="0" xfId="0">
      <alignment horizontal="center" vertical="center" wrapText="1"/>
    </xf>
    <xf numFmtId="0" fontId="7" fillId="5" borderId="1" applyAlignment="1" pivotButton="0" quotePrefix="0" xfId="0">
      <alignment horizontal="center" vertical="center" wrapText="1"/>
    </xf>
    <xf numFmtId="0" fontId="12" fillId="5" borderId="1" applyAlignment="1" pivotButton="0" quotePrefix="0" xfId="0">
      <alignment horizontal="left" vertical="top" wrapText="1"/>
    </xf>
    <xf numFmtId="0" fontId="10" fillId="5" borderId="1" applyAlignment="1" pivotButton="0" quotePrefix="0" xfId="0">
      <alignment horizontal="left" vertical="top" wrapText="1"/>
    </xf>
    <xf numFmtId="0" fontId="7" fillId="0" borderId="1" applyAlignment="1" pivotButton="0" quotePrefix="0" xfId="0">
      <alignment horizontal="center" vertical="center" wrapText="1"/>
    </xf>
    <xf numFmtId="0" fontId="12" fillId="0" borderId="1" applyAlignment="1" pivotButton="0" quotePrefix="0" xfId="0">
      <alignment horizontal="left" vertical="top" wrapText="1"/>
    </xf>
    <xf numFmtId="0" fontId="10" fillId="0" borderId="1" applyAlignment="1" pivotButton="0" quotePrefix="0" xfId="0">
      <alignment horizontal="left" vertical="top" wrapText="1"/>
    </xf>
    <xf numFmtId="0" fontId="10" fillId="5" borderId="6" applyAlignment="1" pivotButton="0" quotePrefix="0" xfId="0">
      <alignment horizontal="left" vertical="top" wrapText="1"/>
    </xf>
    <xf numFmtId="0" fontId="15" fillId="5" borderId="6" applyAlignment="1" pivotButton="0" quotePrefix="0" xfId="0">
      <alignment horizontal="center" vertical="center" wrapText="1"/>
    </xf>
    <xf numFmtId="0" fontId="10" fillId="5" borderId="6" applyAlignment="1" pivotButton="0" quotePrefix="0" xfId="0">
      <alignment horizontal="center" vertical="center" wrapText="1"/>
    </xf>
    <xf numFmtId="0" fontId="10" fillId="0" borderId="6" applyAlignment="1" pivotButton="0" quotePrefix="0" xfId="0">
      <alignment horizontal="left" vertical="top" wrapText="1"/>
    </xf>
    <xf numFmtId="0" fontId="15" fillId="0" borderId="6" applyAlignment="1" pivotButton="0" quotePrefix="0" xfId="0">
      <alignment horizontal="center" vertical="center" wrapText="1"/>
    </xf>
    <xf numFmtId="0" fontId="10" fillId="0" borderId="6" applyAlignment="1" pivotButton="0" quotePrefix="0" xfId="0">
      <alignment horizontal="center" vertical="center" wrapText="1"/>
    </xf>
    <xf numFmtId="0" fontId="15" fillId="5" borderId="2" applyAlignment="1" pivotButton="0" quotePrefix="0" xfId="0">
      <alignment horizontal="left" vertical="center" wrapText="1"/>
    </xf>
    <xf numFmtId="0" fontId="17" fillId="5" borderId="2" applyAlignment="1" pivotButton="0" quotePrefix="0" xfId="0">
      <alignment horizontal="center" vertical="center" wrapText="1"/>
    </xf>
    <xf numFmtId="0" fontId="18" fillId="5" borderId="2" applyAlignment="1" pivotButton="0" quotePrefix="0" xfId="0">
      <alignment horizontal="center" vertical="center" wrapText="1"/>
    </xf>
    <xf numFmtId="0" fontId="0" fillId="5" borderId="2" applyAlignment="1" pivotButton="0" quotePrefix="0" xfId="0">
      <alignment horizontal="general" vertical="bottom"/>
    </xf>
    <xf numFmtId="0" fontId="12" fillId="0" borderId="6" applyAlignment="1" pivotButton="0" quotePrefix="0" xfId="0">
      <alignment horizontal="center" vertical="center" wrapText="1"/>
    </xf>
    <xf numFmtId="0" fontId="19" fillId="6" borderId="6" applyAlignment="1" pivotButton="0" quotePrefix="0" xfId="0">
      <alignment horizontal="center" vertical="center" wrapText="1"/>
    </xf>
    <xf numFmtId="0" fontId="8" fillId="0" borderId="6" applyAlignment="1" pivotButton="0" quotePrefix="0" xfId="0">
      <alignment horizontal="left" vertical="top" wrapText="1"/>
    </xf>
    <xf numFmtId="0" fontId="19" fillId="8" borderId="6" applyAlignment="1" pivotButton="0" quotePrefix="0" xfId="0">
      <alignment horizontal="center" vertical="center" wrapText="1"/>
    </xf>
    <xf numFmtId="0" fontId="19" fillId="9" borderId="6" applyAlignment="1" pivotButton="0" quotePrefix="0" xfId="0">
      <alignment horizontal="center" vertical="center" wrapText="1"/>
    </xf>
    <xf numFmtId="0" fontId="7" fillId="0" borderId="6" applyAlignment="1" pivotButton="0" quotePrefix="0" xfId="0">
      <alignment horizontal="left" vertical="top" wrapText="1"/>
    </xf>
    <xf numFmtId="0" fontId="7" fillId="5" borderId="6" applyAlignment="1" pivotButton="0" quotePrefix="0" xfId="0">
      <alignment horizontal="left" vertical="top" wrapText="1"/>
    </xf>
    <xf numFmtId="0" fontId="20" fillId="0" borderId="0" applyAlignment="1" pivotButton="0" quotePrefix="0" xfId="0">
      <alignment horizontal="general" vertical="bottom"/>
    </xf>
    <xf numFmtId="168" fontId="10" fillId="5" borderId="6" applyAlignment="1" pivotButton="0" quotePrefix="0" xfId="0">
      <alignment horizontal="right" vertical="center"/>
    </xf>
    <xf numFmtId="0" fontId="21" fillId="5" borderId="6" applyAlignment="1" pivotButton="0" quotePrefix="0" xfId="0">
      <alignment horizontal="center" vertical="center" wrapText="1"/>
    </xf>
    <xf numFmtId="0" fontId="8" fillId="5" borderId="6" applyAlignment="1" pivotButton="0" quotePrefix="0" xfId="0">
      <alignment horizontal="center" vertical="center" wrapText="1"/>
    </xf>
    <xf numFmtId="0" fontId="8" fillId="5" borderId="6" applyAlignment="1" pivotButton="0" quotePrefix="0" xfId="0">
      <alignment horizontal="left" vertical="top" wrapText="1"/>
    </xf>
    <xf numFmtId="168" fontId="10" fillId="0" borderId="6" applyAlignment="1" pivotButton="0" quotePrefix="0" xfId="0">
      <alignment horizontal="right" vertical="center"/>
    </xf>
    <xf numFmtId="0" fontId="22" fillId="0" borderId="6" applyAlignment="1" pivotButton="0" quotePrefix="0" xfId="0">
      <alignment horizontal="center" vertical="center" wrapText="1"/>
    </xf>
    <xf numFmtId="0" fontId="8" fillId="0" borderId="6" applyAlignment="1" pivotButton="0" quotePrefix="0" xfId="0">
      <alignment horizontal="center" vertical="center" wrapText="1"/>
    </xf>
    <xf numFmtId="0" fontId="12" fillId="5" borderId="2" applyAlignment="1" pivotButton="0" quotePrefix="0" xfId="0">
      <alignment horizontal="general" vertical="bottom"/>
    </xf>
    <xf numFmtId="168" fontId="15" fillId="5" borderId="2" applyAlignment="1" pivotButton="0" quotePrefix="0" xfId="0">
      <alignment horizontal="right" vertical="center"/>
    </xf>
    <xf numFmtId="0" fontId="10" fillId="0" borderId="6" applyAlignment="1" pivotButton="0" quotePrefix="0" xfId="0">
      <alignment horizontal="general" vertical="bottom"/>
    </xf>
    <xf numFmtId="0" fontId="0" fillId="0" borderId="6" applyAlignment="1" pivotButton="0" quotePrefix="0" xfId="0">
      <alignment horizontal="general" vertical="bottom"/>
    </xf>
    <xf numFmtId="164" fontId="9" fillId="3" borderId="6" applyAlignment="1" pivotButton="0" quotePrefix="0" xfId="0">
      <alignment horizontal="right" vertical="center"/>
    </xf>
    <xf numFmtId="0" fontId="12" fillId="0" borderId="6" applyAlignment="1" pivotButton="0" quotePrefix="0" xfId="0">
      <alignment horizontal="general" vertical="bottom"/>
    </xf>
    <xf numFmtId="164" fontId="12" fillId="0" borderId="6" applyAlignment="1" pivotButton="0" quotePrefix="0" xfId="0">
      <alignment horizontal="right" vertical="center"/>
    </xf>
    <xf numFmtId="165" fontId="12" fillId="0" borderId="6" applyAlignment="1" pivotButton="0" quotePrefix="0" xfId="0">
      <alignment horizontal="right" vertical="center"/>
    </xf>
    <xf numFmtId="0" fontId="10" fillId="0" borderId="0" applyAlignment="1" pivotButton="0" quotePrefix="0" xfId="0">
      <alignment horizontal="left"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right" vertical="center"/>
    </xf>
    <xf numFmtId="0" fontId="6" fillId="0" borderId="0" applyAlignment="1" pivotButton="0" quotePrefix="0" xfId="0">
      <alignment horizontal="general" vertical="bottom"/>
    </xf>
    <xf numFmtId="0" fontId="7" fillId="2" borderId="0" applyAlignment="1" pivotButton="0" quotePrefix="0" xfId="0">
      <alignment horizontal="general" vertical="bottom"/>
    </xf>
    <xf numFmtId="0" fontId="8" fillId="0" borderId="0" applyAlignment="1" pivotButton="0" quotePrefix="0" xfId="0">
      <alignment horizontal="right" vertical="center"/>
    </xf>
    <xf numFmtId="0" fontId="9" fillId="3" borderId="1" applyAlignment="1" pivotButton="0" quotePrefix="0" xfId="0">
      <alignment horizontal="center" vertical="center"/>
    </xf>
    <xf numFmtId="164" fontId="9" fillId="3" borderId="1" applyAlignment="1" pivotButton="0" quotePrefix="0" xfId="0">
      <alignment horizontal="center" vertical="center"/>
    </xf>
    <xf numFmtId="165" fontId="9" fillId="3" borderId="1" applyAlignment="1" pivotButton="0" quotePrefix="0" xfId="0">
      <alignment horizontal="center" vertical="center"/>
    </xf>
    <xf numFmtId="0" fontId="10" fillId="0" borderId="0" applyAlignment="1" pivotButton="0" quotePrefix="0" xfId="0">
      <alignment horizontal="left" vertical="center" wrapText="1"/>
    </xf>
    <xf numFmtId="0" fontId="11" fillId="4" borderId="2" applyAlignment="1" pivotButton="0" quotePrefix="0" xfId="0">
      <alignment horizontal="center" vertical="center" wrapText="1"/>
    </xf>
    <xf numFmtId="0" fontId="0" fillId="0" borderId="2" pivotButton="0" quotePrefix="0" xfId="0"/>
    <xf numFmtId="0" fontId="10" fillId="5" borderId="0" applyAlignment="1" pivotButton="0" quotePrefix="0" xfId="0">
      <alignment horizontal="left" vertical="center" wrapText="1"/>
    </xf>
    <xf numFmtId="0" fontId="8" fillId="5" borderId="0" applyAlignment="1" pivotButton="0" quotePrefix="0" xfId="0">
      <alignment horizontal="center" vertical="center" wrapText="1"/>
    </xf>
    <xf numFmtId="166" fontId="9" fillId="3" borderId="0" applyAlignment="1" pivotButton="0" quotePrefix="0" xfId="0">
      <alignment horizontal="center" vertical="center" wrapText="1"/>
    </xf>
    <xf numFmtId="164" fontId="10" fillId="5" borderId="0" applyAlignment="1" pivotButton="0" quotePrefix="0" xfId="0">
      <alignment horizontal="center" vertical="center" wrapText="1"/>
    </xf>
    <xf numFmtId="164" fontId="10" fillId="5" borderId="0" applyAlignment="1" pivotButton="0" quotePrefix="0" xfId="0">
      <alignment horizontal="right" vertical="center"/>
    </xf>
    <xf numFmtId="0" fontId="8" fillId="5" borderId="0" applyAlignment="1" pivotButton="0" quotePrefix="0" xfId="0">
      <alignment horizontal="left" vertical="center" wrapText="1"/>
    </xf>
    <xf numFmtId="0" fontId="8" fillId="0" borderId="0" applyAlignment="1" pivotButton="0" quotePrefix="0" xfId="0">
      <alignment horizontal="center" vertical="center" wrapText="1"/>
    </xf>
    <xf numFmtId="164" fontId="10" fillId="0" borderId="0" applyAlignment="1" pivotButton="0" quotePrefix="0" xfId="0">
      <alignment horizontal="center" vertical="center" wrapText="1"/>
    </xf>
    <xf numFmtId="164" fontId="10" fillId="0" borderId="0" applyAlignment="1" pivotButton="0" quotePrefix="0" xfId="0">
      <alignment horizontal="right" vertical="center"/>
    </xf>
    <xf numFmtId="0" fontId="8" fillId="0" borderId="0" applyAlignment="1" pivotButton="0" quotePrefix="0" xfId="0">
      <alignment horizontal="left" vertical="center" wrapText="1"/>
    </xf>
    <xf numFmtId="0" fontId="12" fillId="2" borderId="3" applyAlignment="1" pivotButton="0" quotePrefix="0" xfId="0">
      <alignment horizontal="general" vertical="bottom"/>
    </xf>
    <xf numFmtId="0" fontId="0" fillId="2" borderId="3" applyAlignment="1" pivotButton="0" quotePrefix="0" xfId="0">
      <alignment horizontal="general" vertical="bottom"/>
    </xf>
    <xf numFmtId="164" fontId="12" fillId="2" borderId="3" applyAlignment="1" pivotButton="0" quotePrefix="0" xfId="0">
      <alignment horizontal="right" vertical="center"/>
    </xf>
    <xf numFmtId="164" fontId="9" fillId="3" borderId="0" applyAlignment="1" pivotButton="0" quotePrefix="0" xfId="0">
      <alignment horizontal="center" vertical="center" wrapText="1"/>
    </xf>
    <xf numFmtId="0" fontId="13" fillId="5" borderId="4" applyAlignment="1" pivotButton="0" quotePrefix="0" xfId="0">
      <alignment horizontal="general" vertical="bottom"/>
    </xf>
    <xf numFmtId="0" fontId="0" fillId="0" borderId="4" pivotButton="0" quotePrefix="0" xfId="0"/>
    <xf numFmtId="164" fontId="13" fillId="5" borderId="4" applyAlignment="1" pivotButton="0" quotePrefix="0" xfId="0">
      <alignment horizontal="right" vertical="center"/>
    </xf>
    <xf numFmtId="0" fontId="10" fillId="0" borderId="0" applyAlignment="1" pivotButton="0" quotePrefix="0" xfId="0">
      <alignment horizontal="general" vertical="bottom"/>
    </xf>
    <xf numFmtId="0" fontId="13" fillId="5" borderId="5" applyAlignment="1" pivotButton="0" quotePrefix="0" xfId="0">
      <alignment horizontal="general" vertical="bottom"/>
    </xf>
    <xf numFmtId="0" fontId="0" fillId="0" borderId="5" pivotButton="0" quotePrefix="0" xfId="0"/>
    <xf numFmtId="164" fontId="13" fillId="5" borderId="5" applyAlignment="1" pivotButton="0" quotePrefix="0" xfId="0">
      <alignment horizontal="right" vertical="center"/>
    </xf>
    <xf numFmtId="165" fontId="9" fillId="3" borderId="0" applyAlignment="1" pivotButton="0" quotePrefix="0" xfId="0">
      <alignment horizontal="center" vertical="center" wrapText="1"/>
    </xf>
    <xf numFmtId="165" fontId="10" fillId="5" borderId="0" applyAlignment="1" pivotButton="0" quotePrefix="0" xfId="0">
      <alignment horizontal="center" vertical="center" wrapText="1"/>
    </xf>
    <xf numFmtId="0" fontId="14" fillId="6" borderId="0" applyAlignment="1" pivotButton="0" quotePrefix="0" xfId="0">
      <alignment horizontal="center" vertical="center" wrapText="1"/>
    </xf>
    <xf numFmtId="0" fontId="10" fillId="0" borderId="6" applyAlignment="1" pivotButton="0" quotePrefix="0" xfId="0">
      <alignment horizontal="left" vertical="center" wrapText="1"/>
    </xf>
    <xf numFmtId="165" fontId="10" fillId="0" borderId="6" applyAlignment="1" pivotButton="0" quotePrefix="0" xfId="0">
      <alignment horizontal="center" vertical="center" wrapText="1"/>
    </xf>
    <xf numFmtId="164" fontId="10" fillId="0" borderId="6" applyAlignment="1" pivotButton="0" quotePrefix="0" xfId="0">
      <alignment horizontal="right" vertical="center"/>
    </xf>
    <xf numFmtId="164" fontId="15" fillId="0" borderId="6" applyAlignment="1" pivotButton="0" quotePrefix="0" xfId="0">
      <alignment horizontal="right" vertical="center"/>
    </xf>
    <xf numFmtId="0" fontId="14" fillId="4" borderId="0" applyAlignment="1" pivotButton="0" quotePrefix="0" xfId="0">
      <alignment horizontal="center" vertical="center" wrapText="1"/>
    </xf>
    <xf numFmtId="0" fontId="10" fillId="5" borderId="6" applyAlignment="1" pivotButton="0" quotePrefix="0" xfId="0">
      <alignment horizontal="left" vertical="center" wrapText="1"/>
    </xf>
    <xf numFmtId="165" fontId="10" fillId="5" borderId="6" applyAlignment="1" pivotButton="0" quotePrefix="0" xfId="0">
      <alignment horizontal="center" vertical="center" wrapText="1"/>
    </xf>
    <xf numFmtId="164" fontId="10" fillId="5" borderId="6" applyAlignment="1" pivotButton="0" quotePrefix="0" xfId="0">
      <alignment horizontal="right" vertical="center"/>
    </xf>
    <xf numFmtId="164" fontId="15" fillId="5" borderId="6" applyAlignment="1" pivotButton="0" quotePrefix="0" xfId="0">
      <alignment horizontal="right" vertical="center"/>
    </xf>
    <xf numFmtId="0" fontId="14" fillId="7" borderId="0" applyAlignment="1" pivotButton="0" quotePrefix="0" xfId="0">
      <alignment horizontal="center" vertical="center" wrapText="1"/>
    </xf>
    <xf numFmtId="167" fontId="12" fillId="0" borderId="0" applyAlignment="1" pivotButton="0" quotePrefix="0" xfId="0">
      <alignment horizontal="right" vertical="center"/>
    </xf>
    <xf numFmtId="164" fontId="12" fillId="0" borderId="0" applyAlignment="1" pivotButton="0" quotePrefix="0" xfId="0">
      <alignment horizontal="right" vertical="center"/>
    </xf>
    <xf numFmtId="0" fontId="11" fillId="4" borderId="7" applyAlignment="1" pivotButton="0" quotePrefix="0" xfId="0">
      <alignment horizontal="center" vertical="center" wrapText="1"/>
    </xf>
    <xf numFmtId="0" fontId="7" fillId="5" borderId="1" applyAlignment="1" pivotButton="0" quotePrefix="0" xfId="0">
      <alignment horizontal="center" vertical="center" wrapText="1"/>
    </xf>
    <xf numFmtId="0" fontId="12" fillId="5" borderId="1" applyAlignment="1" pivotButton="0" quotePrefix="0" xfId="0">
      <alignment horizontal="left" vertical="top" wrapText="1"/>
    </xf>
    <xf numFmtId="0" fontId="10" fillId="5" borderId="1" applyAlignment="1" pivotButton="0" quotePrefix="0" xfId="0">
      <alignment horizontal="left" vertical="top" wrapText="1"/>
    </xf>
    <xf numFmtId="0" fontId="7" fillId="0" borderId="1" applyAlignment="1" pivotButton="0" quotePrefix="0" xfId="0">
      <alignment horizontal="center" vertical="center" wrapText="1"/>
    </xf>
    <xf numFmtId="0" fontId="12" fillId="0" borderId="1" applyAlignment="1" pivotButton="0" quotePrefix="0" xfId="0">
      <alignment horizontal="left" vertical="top" wrapText="1"/>
    </xf>
    <xf numFmtId="0" fontId="10" fillId="0" borderId="1" applyAlignment="1" pivotButton="0" quotePrefix="0" xfId="0">
      <alignment horizontal="left" vertical="top" wrapText="1"/>
    </xf>
    <xf numFmtId="0" fontId="10" fillId="5" borderId="6" applyAlignment="1" pivotButton="0" quotePrefix="0" xfId="0">
      <alignment horizontal="left" vertical="top" wrapText="1"/>
    </xf>
    <xf numFmtId="0" fontId="15" fillId="5" borderId="6" applyAlignment="1" pivotButton="0" quotePrefix="0" xfId="0">
      <alignment horizontal="center" vertical="center" wrapText="1"/>
    </xf>
    <xf numFmtId="0" fontId="10" fillId="5" borderId="6" applyAlignment="1" pivotButton="0" quotePrefix="0" xfId="0">
      <alignment horizontal="center" vertical="center" wrapText="1"/>
    </xf>
    <xf numFmtId="0" fontId="0" fillId="0" borderId="6" pivotButton="0" quotePrefix="0" xfId="0"/>
    <xf numFmtId="0" fontId="10" fillId="0" borderId="6" applyAlignment="1" pivotButton="0" quotePrefix="0" xfId="0">
      <alignment horizontal="left" vertical="top" wrapText="1"/>
    </xf>
    <xf numFmtId="0" fontId="15" fillId="0" borderId="6" applyAlignment="1" pivotButton="0" quotePrefix="0" xfId="0">
      <alignment horizontal="center" vertical="center" wrapText="1"/>
    </xf>
    <xf numFmtId="0" fontId="10" fillId="0" borderId="6" applyAlignment="1" pivotButton="0" quotePrefix="0" xfId="0">
      <alignment horizontal="center" vertical="center" wrapText="1"/>
    </xf>
    <xf numFmtId="0" fontId="15" fillId="5" borderId="2" applyAlignment="1" pivotButton="0" quotePrefix="0" xfId="0">
      <alignment horizontal="left" vertical="center" wrapText="1"/>
    </xf>
    <xf numFmtId="0" fontId="17" fillId="5" borderId="2" applyAlignment="1" pivotButton="0" quotePrefix="0" xfId="0">
      <alignment horizontal="center" vertical="center" wrapText="1"/>
    </xf>
    <xf numFmtId="0" fontId="18" fillId="5" borderId="2" applyAlignment="1" pivotButton="0" quotePrefix="0" xfId="0">
      <alignment horizontal="center" vertical="center" wrapText="1"/>
    </xf>
    <xf numFmtId="0" fontId="0" fillId="5" borderId="2" applyAlignment="1" pivotButton="0" quotePrefix="0" xfId="0">
      <alignment horizontal="general" vertical="bottom"/>
    </xf>
    <xf numFmtId="0" fontId="12" fillId="0" borderId="6" applyAlignment="1" pivotButton="0" quotePrefix="0" xfId="0">
      <alignment horizontal="center" vertical="center" wrapText="1"/>
    </xf>
    <xf numFmtId="0" fontId="19" fillId="6" borderId="6" applyAlignment="1" pivotButton="0" quotePrefix="0" xfId="0">
      <alignment horizontal="center" vertical="center" wrapText="1"/>
    </xf>
    <xf numFmtId="0" fontId="8" fillId="0" borderId="6" applyAlignment="1" pivotButton="0" quotePrefix="0" xfId="0">
      <alignment horizontal="left" vertical="top" wrapText="1"/>
    </xf>
    <xf numFmtId="0" fontId="19" fillId="8" borderId="6" applyAlignment="1" pivotButton="0" quotePrefix="0" xfId="0">
      <alignment horizontal="center" vertical="center" wrapText="1"/>
    </xf>
    <xf numFmtId="0" fontId="19" fillId="9" borderId="6" applyAlignment="1" pivotButton="0" quotePrefix="0" xfId="0">
      <alignment horizontal="center" vertical="center" wrapText="1"/>
    </xf>
    <xf numFmtId="0" fontId="7" fillId="0" borderId="6" applyAlignment="1" pivotButton="0" quotePrefix="0" xfId="0">
      <alignment horizontal="left" vertical="top" wrapText="1"/>
    </xf>
    <xf numFmtId="0" fontId="7" fillId="5" borderId="6" applyAlignment="1" pivotButton="0" quotePrefix="0" xfId="0">
      <alignment horizontal="left" vertical="top" wrapText="1"/>
    </xf>
    <xf numFmtId="0" fontId="20" fillId="0" borderId="0" applyAlignment="1" pivotButton="0" quotePrefix="0" xfId="0">
      <alignment horizontal="general" vertical="bottom"/>
    </xf>
    <xf numFmtId="168" fontId="10" fillId="5" borderId="6" applyAlignment="1" pivotButton="0" quotePrefix="0" xfId="0">
      <alignment horizontal="right" vertical="center"/>
    </xf>
    <xf numFmtId="0" fontId="21" fillId="5" borderId="6" applyAlignment="1" pivotButton="0" quotePrefix="0" xfId="0">
      <alignment horizontal="center" vertical="center" wrapText="1"/>
    </xf>
    <xf numFmtId="0" fontId="8" fillId="5" borderId="6" applyAlignment="1" pivotButton="0" quotePrefix="0" xfId="0">
      <alignment horizontal="center" vertical="center" wrapText="1"/>
    </xf>
    <xf numFmtId="0" fontId="8" fillId="5" borderId="6" applyAlignment="1" pivotButton="0" quotePrefix="0" xfId="0">
      <alignment horizontal="left" vertical="top" wrapText="1"/>
    </xf>
    <xf numFmtId="168" fontId="10" fillId="0" borderId="6" applyAlignment="1" pivotButton="0" quotePrefix="0" xfId="0">
      <alignment horizontal="right" vertical="center"/>
    </xf>
    <xf numFmtId="0" fontId="22" fillId="0" borderId="6" applyAlignment="1" pivotButton="0" quotePrefix="0" xfId="0">
      <alignment horizontal="center" vertical="center" wrapText="1"/>
    </xf>
    <xf numFmtId="0" fontId="8" fillId="0" borderId="6" applyAlignment="1" pivotButton="0" quotePrefix="0" xfId="0">
      <alignment horizontal="center" vertical="center" wrapText="1"/>
    </xf>
    <xf numFmtId="0" fontId="12" fillId="5" borderId="2" applyAlignment="1" pivotButton="0" quotePrefix="0" xfId="0">
      <alignment horizontal="general" vertical="bottom"/>
    </xf>
    <xf numFmtId="168" fontId="15" fillId="5" borderId="2" applyAlignment="1" pivotButton="0" quotePrefix="0" xfId="0">
      <alignment horizontal="right" vertical="center"/>
    </xf>
    <xf numFmtId="0" fontId="10" fillId="0" borderId="6" applyAlignment="1" pivotButton="0" quotePrefix="0" xfId="0">
      <alignment horizontal="general" vertical="bottom"/>
    </xf>
    <xf numFmtId="0" fontId="0" fillId="0" borderId="6" applyAlignment="1" pivotButton="0" quotePrefix="0" xfId="0">
      <alignment horizontal="general" vertical="bottom"/>
    </xf>
    <xf numFmtId="164" fontId="9" fillId="3" borderId="6" applyAlignment="1" pivotButton="0" quotePrefix="0" xfId="0">
      <alignment horizontal="right" vertical="center"/>
    </xf>
    <xf numFmtId="0" fontId="12" fillId="0" borderId="6" applyAlignment="1" pivotButton="0" quotePrefix="0" xfId="0">
      <alignment horizontal="general" vertical="bottom"/>
    </xf>
    <xf numFmtId="164" fontId="12" fillId="0" borderId="6" applyAlignment="1" pivotButton="0" quotePrefix="0" xfId="0">
      <alignment horizontal="right" vertical="center"/>
    </xf>
    <xf numFmtId="165" fontId="12" fillId="0" borderId="6" applyAlignment="1" pivotButton="0" quotePrefix="0" xfId="0">
      <alignment horizontal="right" vertical="center"/>
    </xf>
    <xf numFmtId="0" fontId="10" fillId="0" borderId="0" applyAlignment="1" pivotButton="0" quotePrefix="0" xfId="0">
      <alignment horizontal="left"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4D7C0F"/>
      <rgbColor rgb="FF800080"/>
      <rgbColor rgb="FF008080"/>
      <rgbColor rgb="FFC0C0C0"/>
      <rgbColor rgb="FF808080"/>
      <rgbColor rgb="FF9999FF"/>
      <rgbColor rgb="FF993366"/>
      <rgbColor rgb="FFFFF7E6"/>
      <rgbColor rgb="FFF3F4F6"/>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E5E7EB"/>
      <rgbColor rgb="FFFAFAF7"/>
      <rgbColor rgb="FFFFFF99"/>
      <rgbColor rgb="FF99CCFF"/>
      <rgbColor rgb="FFFF99CC"/>
      <rgbColor rgb="FFCC99FF"/>
      <rgbColor rgb="FFFFCC99"/>
      <rgbColor rgb="FF3366FF"/>
      <rgbColor rgb="FF33CCCC"/>
      <rgbColor rgb="FF99CC00"/>
      <rgbColor rgb="FFFFCC00"/>
      <rgbColor rgb="FFCA8A04"/>
      <rgbColor rgb="FFB8631F"/>
      <rgbColor rgb="FF6B7280"/>
      <rgbColor rgb="FF969696"/>
      <rgbColor rgb="FF1A2B4A"/>
      <rgbColor rgb="FF339966"/>
      <rgbColor rgb="FF003300"/>
      <rgbColor rgb="FF333300"/>
      <rgbColor rgb="FF991B1B"/>
      <rgbColor rgb="FF993366"/>
      <rgbColor rgb="FF4A5568"/>
      <rgbColor rgb="FF1F2937"/>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Unknown Author</author>
  </authors>
  <commentList>
    <comment ref="H4" authorId="0" shapeId="0">
      <text>
        <t>Master margin cell. Drives target tier pricing. Edit here to recalculate entire quote.</t>
      </text>
    </comment>
    <comment ref="L4" authorId="0" shapeId="0">
      <text>
        <t>Lot quantity. Used in all per-piece and extended calculations.</t>
      </text>
    </comment>
  </commentList>
</comments>
</file>

<file path=xl/comments/comment2.xml><?xml version="1.0" encoding="utf-8"?>
<comments xmlns="http://schemas.openxmlformats.org/spreadsheetml/2006/main">
  <authors>
    <author>Unknown Author</author>
  </authors>
  <commentList>
    <comment ref="B12" authorId="0" shapeId="0">
      <text>
        <t>Composite risk score = 50% factor average + 50% peak factor. Captures overall risk profile while not understating exposure from any single critical driver. Standard shop quoting convention.</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filterMode="0">
    <outlinePr summaryBelow="1" summaryRight="1"/>
    <pageSetUpPr fitToPage="1"/>
  </sheetPr>
  <dimension ref="A1:L55"/>
  <sheetViews>
    <sheetView showFormulas="0" showGridLines="1" showRowColHeaders="1" showZeros="1" rightToLeft="0" tabSelected="1"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outlineLevelCol="0"/>
  <cols>
    <col width="38" customWidth="1" style="88" min="1" max="1"/>
    <col width="18" customWidth="1" style="88" min="2" max="2"/>
    <col width="13" customWidth="1" style="88" min="3" max="3"/>
    <col width="14" customWidth="1" style="88" min="4" max="6"/>
    <col width="12" customWidth="1" style="88" min="7" max="12"/>
  </cols>
  <sheetData>
    <row r="1" ht="25.5" customHeight="1" s="89">
      <c r="A1" s="90" t="inlineStr">
        <is>
          <t>STINTERA QUOTING WORKBOOK</t>
        </is>
      </c>
      <c r="G1" s="91" t="inlineStr">
        <is>
          <t>Q-2026-0001 · Rev B</t>
        </is>
      </c>
    </row>
    <row r="2" ht="18" customHeight="1" s="89">
      <c r="A2" s="92" t="inlineStr">
        <is>
          <t>Customer: Halvarsen Fluid Power, Inc.   |   Part: MFP-1042-A Pilot Valve Body   |   Qty: 15</t>
        </is>
      </c>
    </row>
    <row r="3" ht="15.75" customHeight="1" s="89">
      <c r="A3" s="93" t="inlineStr">
        <is>
          <t>MASTER INPUTS</t>
        </is>
      </c>
    </row>
    <row r="4" ht="19.5" customHeight="1" s="89">
      <c r="A4" s="94" t="inlineStr">
        <is>
          <t>Scale Factor</t>
        </is>
      </c>
      <c r="B4" s="95" t="n">
        <v>1</v>
      </c>
      <c r="C4" s="94" t="inlineStr">
        <is>
          <t>Shop Rate ($/hr)</t>
        </is>
      </c>
      <c r="D4" s="96" t="n">
        <v>92</v>
      </c>
      <c r="E4" s="94" t="inlineStr">
        <is>
          <t>EDM Cut Rate ($/hr)</t>
        </is>
      </c>
      <c r="F4" s="96" t="n">
        <v>22.75</v>
      </c>
      <c r="G4" s="94" t="inlineStr">
        <is>
          <t>Margin %</t>
        </is>
      </c>
      <c r="H4" s="97" t="n">
        <v>0.25</v>
      </c>
      <c r="I4" s="94" t="inlineStr">
        <is>
          <t>Risk Reserve %</t>
        </is>
      </c>
      <c r="J4" s="97" t="n">
        <v>0.06</v>
      </c>
      <c r="K4" s="94" t="inlineStr">
        <is>
          <t>Quantity</t>
        </is>
      </c>
      <c r="L4" s="95" t="n">
        <v>15</v>
      </c>
    </row>
    <row r="5" ht="18" customHeight="1" s="89">
      <c r="A5" s="94" t="inlineStr">
        <is>
          <t>Deburr Rate ($/hr)</t>
        </is>
      </c>
      <c r="B5" s="96" t="n">
        <v>72</v>
      </c>
      <c r="C5" s="94" t="inlineStr">
        <is>
          <t>Inspection Rate ($/hr)</t>
        </is>
      </c>
      <c r="D5" s="96" t="n">
        <v>85</v>
      </c>
      <c r="E5" s="94" t="inlineStr">
        <is>
          <t>Handling Rate ($/hr)</t>
        </is>
      </c>
      <c r="F5" s="96" t="n">
        <v>72</v>
      </c>
    </row>
    <row r="6"/>
    <row r="7" ht="15.75" customHeight="1" s="89">
      <c r="A7" s="93" t="inlineStr">
        <is>
          <t>PART INFORMATION</t>
        </is>
      </c>
    </row>
    <row r="8" ht="15.75" customHeight="1" s="89">
      <c r="A8" s="94" t="inlineStr">
        <is>
          <t>Part Number</t>
        </is>
      </c>
      <c r="B8" s="98" t="inlineStr">
        <is>
          <t>MFP-1042-A</t>
        </is>
      </c>
    </row>
    <row r="9" ht="15.75" customHeight="1" s="89">
      <c r="A9" s="94" t="inlineStr">
        <is>
          <t>Description</t>
        </is>
      </c>
      <c r="B9" s="98" t="inlineStr">
        <is>
          <t>Hydraulic Manifold Block — Pilot Valve Body</t>
        </is>
      </c>
    </row>
    <row r="10" ht="15.75" customHeight="1" s="89">
      <c r="A10" s="94" t="inlineStr">
        <is>
          <t>Revision</t>
        </is>
      </c>
      <c r="B10" s="98" t="inlineStr">
        <is>
          <t>B</t>
        </is>
      </c>
    </row>
    <row r="11" ht="15.75" customHeight="1" s="89">
      <c r="A11" s="94" t="inlineStr">
        <is>
          <t>Quantity</t>
        </is>
      </c>
      <c r="B11" s="98">
        <f>L4</f>
        <v/>
      </c>
    </row>
    <row r="12" ht="15.75" customHeight="1" s="89">
      <c r="A12" s="94" t="inlineStr">
        <is>
          <t>Material</t>
        </is>
      </c>
      <c r="B12" s="98" t="inlineStr">
        <is>
          <t>4140 Prehard, 28-32 HRC</t>
        </is>
      </c>
    </row>
    <row r="13" ht="15.75" customHeight="1" s="89">
      <c r="A13" s="94" t="inlineStr">
        <is>
          <t>Finish / Coating / HT</t>
        </is>
      </c>
      <c r="B13" s="98" t="inlineStr">
        <is>
          <t>Black Oxide per MIL-DTL-13924 Class 1</t>
        </is>
      </c>
    </row>
    <row r="14" ht="15.75" customHeight="1" s="89">
      <c r="A14" s="94" t="inlineStr">
        <is>
          <t>Stock Size</t>
        </is>
      </c>
      <c r="B14" s="98" t="inlineStr">
        <is>
          <t>Plate, 4.75" × 3.25" × 2.25"</t>
        </is>
      </c>
    </row>
    <row r="15" ht="15.75" customHeight="1" s="89">
      <c r="A15" s="94" t="inlineStr">
        <is>
          <t>Mfg Path</t>
        </is>
      </c>
      <c r="B15" s="98" t="inlineStr">
        <is>
          <t>Saw → Mill (2 setups) → Black Oxide → Inspect → Ship</t>
        </is>
      </c>
    </row>
    <row r="16" ht="15.75" customHeight="1" s="89">
      <c r="A16" s="94" t="inlineStr">
        <is>
          <t>Quote Basis</t>
        </is>
      </c>
      <c r="B16" s="98" t="inlineStr">
        <is>
          <t>Standalone quote. Three pricing tiers. 30-day validity.</t>
        </is>
      </c>
    </row>
    <row r="17"/>
    <row r="18" ht="15.75" customHeight="1" s="89">
      <c r="A18" s="93" t="inlineStr">
        <is>
          <t>TIME ESTIMATES</t>
        </is>
      </c>
    </row>
    <row r="19" ht="21.75" customHeight="1" s="89">
      <c r="A19" s="99" t="inlineStr">
        <is>
          <t>Cost Element</t>
        </is>
      </c>
      <c r="B19" s="99" t="inlineStr">
        <is>
          <t>Basis</t>
        </is>
      </c>
      <c r="C19" s="99" t="inlineStr">
        <is>
          <t>Hours</t>
        </is>
      </c>
      <c r="D19" s="99" t="inlineStr">
        <is>
          <t>Rate ($/hr)</t>
        </is>
      </c>
      <c r="E19" s="99" t="inlineStr">
        <is>
          <t>Per Piece ($)</t>
        </is>
      </c>
      <c r="F19" s="99" t="inlineStr">
        <is>
          <t>Extended ($)</t>
        </is>
      </c>
      <c r="G19" s="99" t="inlineStr">
        <is>
          <t>Source / Note</t>
        </is>
      </c>
      <c r="H19" s="100" t="n"/>
      <c r="I19" s="100" t="n"/>
      <c r="J19" s="100" t="n"/>
      <c r="K19" s="100" t="n"/>
      <c r="L19" s="100" t="n"/>
    </row>
    <row r="20" ht="18" customHeight="1" s="89">
      <c r="A20" s="101" t="inlineStr">
        <is>
          <t>Programming — Mill</t>
        </is>
      </c>
      <c r="B20" s="102" t="inlineStr">
        <is>
          <t>one-time</t>
        </is>
      </c>
      <c r="C20" s="103" t="n">
        <v>8</v>
      </c>
      <c r="D20" s="104">
        <f>$D$4</f>
        <v/>
      </c>
      <c r="E20" s="105">
        <f>C20*D20/$L$4</f>
        <v/>
      </c>
      <c r="F20" s="105">
        <f>E20*$L$4</f>
        <v/>
      </c>
      <c r="G20" s="106" t="inlineStr">
        <is>
          <t>Op 020 (4.5 hr) + Op 030 (3.5 hr) — amortized over qty</t>
        </is>
      </c>
    </row>
    <row r="21" ht="18" customHeight="1" s="89">
      <c r="A21" s="98" t="inlineStr">
        <is>
          <t>Setup — Mill</t>
        </is>
      </c>
      <c r="B21" s="107" t="inlineStr">
        <is>
          <t>one-time</t>
        </is>
      </c>
      <c r="C21" s="103" t="n">
        <v>3.5</v>
      </c>
      <c r="D21" s="108">
        <f>$D$4</f>
        <v/>
      </c>
      <c r="E21" s="109">
        <f>C21*D21/$L$4</f>
        <v/>
      </c>
      <c r="F21" s="109">
        <f>E21*$L$4</f>
        <v/>
      </c>
      <c r="G21" s="110" t="inlineStr">
        <is>
          <t>Op 020 (1.8 hr) + Op 030 (1.7 hr) — first piece, amortized</t>
        </is>
      </c>
    </row>
    <row r="22" ht="18" customHeight="1" s="89">
      <c r="A22" s="101" t="inlineStr">
        <is>
          <t>Run — Mill Op 020</t>
        </is>
      </c>
      <c r="B22" s="102" t="inlineStr">
        <is>
          <t>per piece</t>
        </is>
      </c>
      <c r="C22" s="103" t="n">
        <v>1.45</v>
      </c>
      <c r="D22" s="104">
        <f>$D$4</f>
        <v/>
      </c>
      <c r="E22" s="105">
        <f>C22*D22</f>
        <v/>
      </c>
      <c r="F22" s="105">
        <f>E22*$L$4</f>
        <v/>
      </c>
      <c r="G22" s="106" t="inlineStr">
        <is>
          <t>Mill Setup 1: top face, ports, cartridge bore (87 min/pc)</t>
        </is>
      </c>
    </row>
    <row r="23" ht="18" customHeight="1" s="89">
      <c r="A23" s="98" t="inlineStr">
        <is>
          <t>Run — Mill Op 030</t>
        </is>
      </c>
      <c r="B23" s="107" t="inlineStr">
        <is>
          <t>per piece</t>
        </is>
      </c>
      <c r="C23" s="103" t="n">
        <v>1.2</v>
      </c>
      <c r="D23" s="108">
        <f>$D$4</f>
        <v/>
      </c>
      <c r="E23" s="109">
        <f>C23*D23</f>
        <v/>
      </c>
      <c r="F23" s="109">
        <f>E23*$L$4</f>
        <v/>
      </c>
      <c r="G23" s="110" t="inlineStr">
        <is>
          <t>Mill Setup 2: bottom face, counterbores, datum cleanup (72 min/pc)</t>
        </is>
      </c>
    </row>
    <row r="24" ht="18" customHeight="1" s="89">
      <c r="A24" s="101" t="inlineStr">
        <is>
          <t>Deburr / Edge Break</t>
        </is>
      </c>
      <c r="B24" s="102" t="inlineStr">
        <is>
          <t>per piece</t>
        </is>
      </c>
      <c r="C24" s="103" t="n">
        <v>0.35</v>
      </c>
      <c r="D24" s="104">
        <f>$B$5</f>
        <v/>
      </c>
      <c r="E24" s="105">
        <f>C24*D24</f>
        <v/>
      </c>
      <c r="F24" s="105">
        <f>E24*$L$4</f>
        <v/>
      </c>
      <c r="G24" s="106" t="inlineStr">
        <is>
          <t>Manual deburr, intersection cleanup, edge break</t>
        </is>
      </c>
    </row>
    <row r="25" ht="18" customHeight="1" s="89">
      <c r="A25" s="98" t="inlineStr">
        <is>
          <t>Inspection — FAI + In-Process</t>
        </is>
      </c>
      <c r="B25" s="107" t="inlineStr">
        <is>
          <t>per piece</t>
        </is>
      </c>
      <c r="C25" s="103" t="n">
        <v>0.25</v>
      </c>
      <c r="D25" s="108">
        <f>$D$5</f>
        <v/>
      </c>
      <c r="E25" s="109">
        <f>C25*D25</f>
        <v/>
      </c>
      <c r="F25" s="109">
        <f>E25*$L$4</f>
        <v/>
      </c>
      <c r="G25" s="110" t="inlineStr">
        <is>
          <t>CMM + bore gage. First-article + 100% critical features</t>
        </is>
      </c>
    </row>
    <row r="26" ht="18" customHeight="1" s="89">
      <c r="A26" s="101" t="inlineStr">
        <is>
          <t>Handling — Outside Process</t>
        </is>
      </c>
      <c r="B26" s="102" t="inlineStr">
        <is>
          <t>one-time</t>
        </is>
      </c>
      <c r="C26" s="103" t="n">
        <v>0.5</v>
      </c>
      <c r="D26" s="104">
        <f>$F$5</f>
        <v/>
      </c>
      <c r="E26" s="105">
        <f>C26*D26/$L$4</f>
        <v/>
      </c>
      <c r="F26" s="105">
        <f>E26*$L$4</f>
        <v/>
      </c>
      <c r="G26" s="106" t="inlineStr">
        <is>
          <t>Op 040: package, ship to vendor, receive back</t>
        </is>
      </c>
    </row>
    <row r="27" ht="18" customHeight="1" s="89">
      <c r="A27" s="98" t="inlineStr">
        <is>
          <t>Packaging / Ship</t>
        </is>
      </c>
      <c r="B27" s="107" t="inlineStr">
        <is>
          <t>per piece</t>
        </is>
      </c>
      <c r="C27" s="103" t="n">
        <v>0.027</v>
      </c>
      <c r="D27" s="108">
        <f>$F$5</f>
        <v/>
      </c>
      <c r="E27" s="109">
        <f>C27*D27</f>
        <v/>
      </c>
      <c r="F27" s="109">
        <f>E27*$L$4</f>
        <v/>
      </c>
      <c r="G27" s="110" t="inlineStr">
        <is>
          <t>Op 060: VCI wrap, foam insert, lot box (0.4 hr / 15 pc)</t>
        </is>
      </c>
    </row>
    <row r="28" ht="19.5" customHeight="1" s="89">
      <c r="A28" s="111" t="inlineStr">
        <is>
          <t>Labor Subtotal</t>
        </is>
      </c>
      <c r="B28" s="112" t="n"/>
      <c r="C28" s="112" t="n"/>
      <c r="D28" s="112" t="n"/>
      <c r="E28" s="113">
        <f>SUM(E20:E27)</f>
        <v/>
      </c>
      <c r="F28" s="113">
        <f>SUM(F20:F27)</f>
        <v/>
      </c>
    </row>
    <row r="29"/>
    <row r="30" ht="15.75" customHeight="1" s="89">
      <c r="A30" s="93" t="inlineStr">
        <is>
          <t>MATERIAL &amp; OUTSIDE PROCESSING</t>
        </is>
      </c>
    </row>
    <row r="31" ht="21.75" customHeight="1" s="89">
      <c r="A31" s="99" t="inlineStr">
        <is>
          <t>Cost Element</t>
        </is>
      </c>
      <c r="B31" s="99" t="inlineStr">
        <is>
          <t>Basis</t>
        </is>
      </c>
      <c r="C31" s="99" t="inlineStr">
        <is>
          <t>Lot Charge ($)</t>
        </is>
      </c>
      <c r="D31" s="99" t="inlineStr">
        <is>
          <t>Per-Piece ($)</t>
        </is>
      </c>
      <c r="E31" s="99" t="inlineStr">
        <is>
          <t>Per Piece ($)</t>
        </is>
      </c>
      <c r="F31" s="99" t="inlineStr">
        <is>
          <t>Extended ($)</t>
        </is>
      </c>
      <c r="G31" s="99" t="inlineStr">
        <is>
          <t>Source / Note</t>
        </is>
      </c>
      <c r="H31" s="100" t="n"/>
      <c r="I31" s="100" t="n"/>
      <c r="J31" s="100" t="n"/>
      <c r="K31" s="100" t="n"/>
      <c r="L31" s="100" t="n"/>
    </row>
    <row r="32" ht="18" customHeight="1" s="89">
      <c r="A32" s="98" t="inlineStr">
        <is>
          <t>Raw Material — 4140 PH Plate</t>
        </is>
      </c>
      <c r="B32" s="107" t="inlineStr">
        <is>
          <t>per piece</t>
        </is>
      </c>
      <c r="C32" s="114" t="n">
        <v>0</v>
      </c>
      <c r="D32" s="114" t="n">
        <v>58</v>
      </c>
      <c r="E32" s="109">
        <f>C32/$L$4+D32</f>
        <v/>
      </c>
      <c r="F32" s="109">
        <f>E32*$L$4</f>
        <v/>
      </c>
      <c r="G32" s="110" t="inlineStr">
        <is>
          <t>15.5 lb stock × $3.75/lb. Plate 4.75"×3.25"×2.25"</t>
        </is>
      </c>
    </row>
    <row r="33" ht="18" customHeight="1" s="89">
      <c r="A33" s="98" t="inlineStr">
        <is>
          <t>Outside Processing — Black Oxide</t>
        </is>
      </c>
      <c r="B33" s="107" t="inlineStr">
        <is>
          <t>lot + per pc</t>
        </is>
      </c>
      <c r="C33" s="114" t="n">
        <v>200</v>
      </c>
      <c r="D33" s="114" t="n">
        <v>12</v>
      </c>
      <c r="E33" s="109">
        <f>C33/$L$4+D33</f>
        <v/>
      </c>
      <c r="F33" s="109">
        <f>E33*$L$4</f>
        <v/>
      </c>
      <c r="G33" s="110" t="inlineStr">
        <is>
          <t>MIL-DTL-13924 Cl 1 + masking for tapped ports. Lot min applies.</t>
        </is>
      </c>
    </row>
    <row r="34"/>
    <row r="35" ht="19.5" customHeight="1" s="89">
      <c r="A35" s="111" t="inlineStr">
        <is>
          <t>Material &amp; OP Subtotal</t>
        </is>
      </c>
      <c r="B35" s="112" t="n"/>
      <c r="C35" s="112" t="n"/>
      <c r="D35" s="112" t="n"/>
      <c r="E35" s="113">
        <f>SUM(E32:E33)</f>
        <v/>
      </c>
      <c r="F35" s="113">
        <f>SUM(F32:F33)</f>
        <v/>
      </c>
    </row>
    <row r="36"/>
    <row r="37" ht="15.75" customHeight="1" s="89">
      <c r="A37" s="93" t="inlineStr">
        <is>
          <t>COST BUILD-UP</t>
        </is>
      </c>
    </row>
    <row r="38" ht="19.5" customHeight="1" s="89">
      <c r="A38" s="115" t="inlineStr">
        <is>
          <t>Fully-Loaded Cost Subtotal (Labor + Material + OP)</t>
        </is>
      </c>
      <c r="B38" s="116" t="n"/>
      <c r="C38" s="116" t="n"/>
      <c r="D38" s="116" t="n"/>
      <c r="E38" s="117">
        <f>E28+E35</f>
        <v/>
      </c>
      <c r="F38" s="117">
        <f>F28+F35</f>
        <v/>
      </c>
    </row>
    <row r="39" ht="18" customHeight="1" s="89">
      <c r="A39" s="118" t="inlineStr">
        <is>
          <t>Risk Reserve (per Risk Reserve % in J4)</t>
        </is>
      </c>
      <c r="E39" s="109">
        <f>E38*$J$4</f>
        <v/>
      </c>
      <c r="F39" s="109">
        <f>F38*$J$4</f>
        <v/>
      </c>
    </row>
    <row r="40" ht="19.5" customHeight="1" s="89">
      <c r="A40" s="119" t="inlineStr">
        <is>
          <t>Cost + Risk Reserve</t>
        </is>
      </c>
      <c r="B40" s="120" t="n"/>
      <c r="C40" s="120" t="n"/>
      <c r="D40" s="120" t="n"/>
      <c r="E40" s="121">
        <f>E38+E39</f>
        <v/>
      </c>
      <c r="F40" s="121">
        <f>F38+F39</f>
        <v/>
      </c>
    </row>
    <row r="41"/>
    <row r="42" ht="15.75" customHeight="1" s="89">
      <c r="A42" s="93" t="inlineStr">
        <is>
          <t>THREE-TIER PRICING</t>
        </is>
      </c>
    </row>
    <row r="43" ht="18" customHeight="1" s="89">
      <c r="A43" s="94" t="inlineStr">
        <is>
          <t>Floor Margin %</t>
        </is>
      </c>
      <c r="B43" s="122" t="n">
        <v>0.08</v>
      </c>
      <c r="C43" s="94" t="inlineStr">
        <is>
          <t>Target Margin %</t>
        </is>
      </c>
      <c r="D43" s="123">
        <f>H4</f>
        <v/>
      </c>
      <c r="E43" s="94" t="inlineStr">
        <is>
          <t>Premium Margin %</t>
        </is>
      </c>
      <c r="F43" s="122" t="n">
        <v>0.38</v>
      </c>
    </row>
    <row r="44"/>
    <row r="45" ht="21.75" customHeight="1" s="89">
      <c r="A45" s="99" t="inlineStr">
        <is>
          <t>Tier</t>
        </is>
      </c>
      <c r="B45" s="99" t="inlineStr">
        <is>
          <t>Subtitle</t>
        </is>
      </c>
      <c r="C45" s="99" t="inlineStr">
        <is>
          <t>Margin %</t>
        </is>
      </c>
      <c r="D45" s="99" t="inlineStr">
        <is>
          <t>Margin $ Total</t>
        </is>
      </c>
      <c r="E45" s="99" t="inlineStr">
        <is>
          <t>Per Piece ($)</t>
        </is>
      </c>
      <c r="F45" s="99" t="inlineStr">
        <is>
          <t>Extended ($)</t>
        </is>
      </c>
      <c r="G45" s="99" t="inlineStr">
        <is>
          <t>Posture Note</t>
        </is>
      </c>
      <c r="H45" s="100" t="n"/>
      <c r="I45" s="100" t="n"/>
      <c r="J45" s="100" t="n"/>
      <c r="K45" s="100" t="n"/>
      <c r="L45" s="100" t="n"/>
    </row>
    <row r="46" ht="25.5" customHeight="1" s="89">
      <c r="A46" s="124" t="inlineStr">
        <is>
          <t>FLOOR</t>
        </is>
      </c>
      <c r="B46" s="125" t="inlineStr">
        <is>
          <t>Minimum Viable</t>
        </is>
      </c>
      <c r="C46" s="126">
        <f>B43</f>
        <v/>
      </c>
      <c r="D46" s="127">
        <f>$F$40/(1-C46)-$F$40</f>
        <v/>
      </c>
      <c r="E46" s="128">
        <f>F46/$L$4</f>
        <v/>
      </c>
      <c r="F46" s="128">
        <f>$F$40/(1-C46)</f>
        <v/>
      </c>
      <c r="G46" s="110" t="inlineStr">
        <is>
          <t>Cost recovery. Use only when winning the work matters more than profit.</t>
        </is>
      </c>
    </row>
    <row r="47" ht="25.5" customHeight="1" s="89">
      <c r="A47" s="129" t="inlineStr">
        <is>
          <t>TARGET</t>
        </is>
      </c>
      <c r="B47" s="130" t="inlineStr">
        <is>
          <t>Recommended</t>
        </is>
      </c>
      <c r="C47" s="131">
        <f>D43</f>
        <v/>
      </c>
      <c r="D47" s="132">
        <f>$F$40/(1-C47)-$F$40</f>
        <v/>
      </c>
      <c r="E47" s="133">
        <f>F47/$L$4</f>
        <v/>
      </c>
      <c r="F47" s="133">
        <f>$F$40/(1-C47)</f>
        <v/>
      </c>
      <c r="G47" s="110" t="inlineStr">
        <is>
          <t>Standard quote position. Use unless competitive intel suggests otherwise.</t>
        </is>
      </c>
    </row>
    <row r="48" ht="25.5" customHeight="1" s="89">
      <c r="A48" s="134" t="inlineStr">
        <is>
          <t>PREMIUM</t>
        </is>
      </c>
      <c r="B48" s="125" t="inlineStr">
        <is>
          <t>Maximum Defensible</t>
        </is>
      </c>
      <c r="C48" s="126">
        <f>F43</f>
        <v/>
      </c>
      <c r="D48" s="127">
        <f>$F$40/(1-C48)-$F$40</f>
        <v/>
      </c>
      <c r="E48" s="128">
        <f>F48/$L$4</f>
        <v/>
      </c>
      <c r="F48" s="128">
        <f>$F$40/(1-C48)</f>
        <v/>
      </c>
      <c r="G48" s="110" t="inlineStr">
        <is>
          <t>Full value. Use when capacity is tight or this work is undesirable.</t>
        </is>
      </c>
    </row>
    <row r="49"/>
    <row r="50" ht="15.75" customHeight="1" s="89">
      <c r="A50" s="93" t="inlineStr">
        <is>
          <t>QUOTE SUMMARY</t>
        </is>
      </c>
    </row>
    <row r="51" ht="18" customHeight="1" s="89">
      <c r="A51" s="98" t="inlineStr">
        <is>
          <t>Total Cycle Time (hr/pc)</t>
        </is>
      </c>
      <c r="E51" s="135">
        <f>C22+C23+C24+C25+C27+C26/$L$4</f>
        <v/>
      </c>
    </row>
    <row r="52" ht="18" customHeight="1" s="89">
      <c r="A52" s="98" t="inlineStr">
        <is>
          <t>Material Cost (per piece)</t>
        </is>
      </c>
      <c r="E52" s="136">
        <f>E32</f>
        <v/>
      </c>
    </row>
    <row r="53" ht="18" customHeight="1" s="89">
      <c r="A53" s="98" t="inlineStr">
        <is>
          <t>Outside Processing (per piece)</t>
        </is>
      </c>
      <c r="E53" s="136">
        <f>E33+E34</f>
        <v/>
      </c>
    </row>
    <row r="54" ht="18" customHeight="1" s="89">
      <c r="A54" s="98" t="inlineStr">
        <is>
          <t>Labor Cost (per piece)</t>
        </is>
      </c>
      <c r="E54" s="136">
        <f>E28</f>
        <v/>
      </c>
    </row>
    <row r="55" ht="18" customHeight="1" s="89">
      <c r="A55" s="98" t="inlineStr">
        <is>
          <t>First-Article Burden (lot)</t>
        </is>
      </c>
      <c r="E55" s="136">
        <f>(C20+C21)*D20+C26*F5</f>
        <v/>
      </c>
    </row>
  </sheetData>
  <mergeCells count="43">
    <mergeCell ref="A7:L7"/>
    <mergeCell ref="G19:L19"/>
    <mergeCell ref="A53:D53"/>
    <mergeCell ref="B16:L16"/>
    <mergeCell ref="A37:L37"/>
    <mergeCell ref="A38:D38"/>
    <mergeCell ref="A52:D52"/>
    <mergeCell ref="A18:L18"/>
    <mergeCell ref="A3:L3"/>
    <mergeCell ref="A50:L50"/>
    <mergeCell ref="A2:L2"/>
    <mergeCell ref="G33:L33"/>
    <mergeCell ref="B12:L12"/>
    <mergeCell ref="G24:L24"/>
    <mergeCell ref="A40:D40"/>
    <mergeCell ref="A42:L42"/>
    <mergeCell ref="B11:L11"/>
    <mergeCell ref="A39:D39"/>
    <mergeCell ref="G45:L45"/>
    <mergeCell ref="A51:D51"/>
    <mergeCell ref="B14:L14"/>
    <mergeCell ref="G20:L20"/>
    <mergeCell ref="G26:L26"/>
    <mergeCell ref="B8:L8"/>
    <mergeCell ref="G1:L1"/>
    <mergeCell ref="G25:L25"/>
    <mergeCell ref="B13:L13"/>
    <mergeCell ref="G47:L47"/>
    <mergeCell ref="G32:L32"/>
    <mergeCell ref="G46:L46"/>
    <mergeCell ref="G22:L22"/>
    <mergeCell ref="A54:D54"/>
    <mergeCell ref="G31:L31"/>
    <mergeCell ref="B10:L10"/>
    <mergeCell ref="B9:L9"/>
    <mergeCell ref="G21:L21"/>
    <mergeCell ref="A30:L30"/>
    <mergeCell ref="G27:L27"/>
    <mergeCell ref="B15:L15"/>
    <mergeCell ref="A1:F1"/>
    <mergeCell ref="A55:D55"/>
    <mergeCell ref="G48:L48"/>
    <mergeCell ref="G23:L23"/>
  </mergeCells>
  <printOptions horizontalCentered="1" verticalCentered="0" headings="0" gridLines="0" gridLinesSet="1"/>
  <pageMargins left="0.5" right="0.5" top="0.5" bottom="0.5" header="0.5" footer="0.5"/>
  <pageSetup orientation="landscape" paperSize="1" scale="100" fitToHeight="0" fitToWidth="1" pageOrder="downThenOver" blackAndWhite="0" draft="0" horizontalDpi="300" verticalDpi="300" copies="1"/>
  <headerFooter differentOddEven="0" differentFirst="0">
    <oddHeader>&amp;L&amp;9 &amp;K1a2b4aSTINTERA&amp;R&amp;9 &amp;K6b7280Q-2026-0001 · Rev B</oddHeader>
    <oddFooter>&amp;L&amp;8 &amp;K6b7280Meridian Fluid Power, Inc. · Confidential&amp;R&amp;8 &amp;K6b7280Page &amp;P of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filterMode="0">
    <outlinePr summaryBelow="1" summaryRight="1"/>
    <pageSetUpPr fitToPage="1"/>
  </sheetPr>
  <dimension ref="A1:G10"/>
  <sheetViews>
    <sheetView showFormulas="0" showGridLines="1"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outlineLevelCol="0"/>
  <cols>
    <col width="9" customWidth="1" style="88" min="1" max="1"/>
    <col width="22" customWidth="1" style="88" min="2" max="2"/>
    <col width="32" customWidth="1" style="88" min="3" max="3"/>
    <col width="40" customWidth="1" style="88" min="4" max="4"/>
    <col width="32" customWidth="1" style="88" min="5" max="7"/>
  </cols>
  <sheetData>
    <row r="1" ht="25.5" customHeight="1" s="89">
      <c r="A1" s="90" t="inlineStr">
        <is>
          <t>ROUTING DETAILS</t>
        </is>
      </c>
    </row>
    <row r="2" ht="18" customHeight="1" s="89">
      <c r="A2" s="92" t="inlineStr">
        <is>
          <t>Part: MFP-1042-A Rev B · Hydraulic Manifold Block, Pilot Valve Body · Qty 15</t>
        </is>
      </c>
    </row>
    <row r="3"/>
    <row r="4" ht="36" customHeight="1" s="89">
      <c r="A4" s="137" t="inlineStr">
        <is>
          <t>Op #</t>
        </is>
      </c>
      <c r="B4" s="137" t="inlineStr">
        <is>
          <t>Operation Title</t>
        </is>
      </c>
      <c r="C4" s="137" t="inlineStr">
        <is>
          <t>Machine / Workholding / Setup Notes</t>
        </is>
      </c>
      <c r="D4" s="137" t="inlineStr">
        <is>
          <t>Features Machined (every feature)</t>
        </is>
      </c>
      <c r="E4" s="137" t="inlineStr">
        <is>
          <t>Programmer Notes / Special Tooling</t>
        </is>
      </c>
      <c r="F4" s="137" t="inlineStr">
        <is>
          <t>Spot Checks (operator verification)</t>
        </is>
      </c>
      <c r="G4" s="137" t="inlineStr">
        <is>
          <t>Handoff / Next Step</t>
        </is>
      </c>
    </row>
    <row r="5" ht="199.5" customHeight="1" s="89">
      <c r="A5" s="138" t="inlineStr">
        <is>
          <t>Op 010</t>
        </is>
      </c>
      <c r="B5" s="139" t="inlineStr">
        <is>
          <t>Stock Prep — Saw Cut to Length</t>
        </is>
      </c>
      <c r="C5" s="140" t="inlineStr">
        <is>
          <t>Horizontal bandsaw. Stock: 4140 PH plate 2.25" × 12" wide bar, mill-certified. Stop block locator. Lot setup 0.3 hr; cut time 4 min/pc.</t>
        </is>
      </c>
      <c r="D5" s="140" t="inlineStr">
        <is>
          <t>• Saw cut to 4.75" length (allowing 0.125" cleanup per end face)
• 15 pieces plus 1 setup/test piece = 16 cuts total
• Stamp heat lot number on each piece per traceability</t>
        </is>
      </c>
      <c r="E5" s="140" t="inlineStr">
        <is>
          <t>Bi-metal blade. No special tooling required. Replace blade if dulled mid-lot.</t>
        </is>
      </c>
      <c r="F5" s="140" t="inlineStr">
        <is>
          <t>CHECK 1 — Length: 4.75" ±0.030" (every 4th piece)
CHECK 2 — Squareness of cut: visual; flag if not perpendicular
CHECK 3 — Plate flatness on receipt: reject any piece exceeding 0.010" bow per foot</t>
        </is>
      </c>
      <c r="G5" s="140" t="inlineStr">
        <is>
          <t>PASS:
→ Deliver to Mill VF-4 staging area
→ Confirm certification accompanies the lot
FAIL:
→ Quarantine piece, segregate from lot
→ Notify lead before continuing</t>
        </is>
      </c>
    </row>
    <row r="6" ht="199.5" customHeight="1" s="89">
      <c r="A6" s="141" t="inlineStr">
        <is>
          <t>Op 020</t>
        </is>
      </c>
      <c r="B6" s="142" t="inlineStr">
        <is>
          <t>Mill Setup 1 — Top Face, Ports, Cartridge Bore</t>
        </is>
      </c>
      <c r="C6" s="143" t="inlineStr">
        <is>
          <t>HAAS VF-4 VMC, 3-axis with through-spindle coolant. 4" precision vise with custom soft jaws machined to A1 datum (jaw prep ~0.5 hr included in setup). Hard stop locator for Y-axis repeatability. No re-clamp within operation.
Programming: 4.5 hr first-time. Setup: 1.8 hr (incl. probe). Run: 87 min/pc. Tool count: 12 (incl. 2 long-reach).</t>
        </is>
      </c>
      <c r="D6" s="143" t="inlineStr">
        <is>
          <t>• Face A2 (top face) to thickness 2.000", 32 µin Ra
• Cartridge bore Ø0.875 +0.001/-0.000 × 1.85" deep (drill, semi-finish bore, finish bore — 3 separate tools — see Flag EF-04)
• O-ring groove in cartridge bore: 0.072 wide × 0.054 deep, profile per AS568
• Port A spotface Ø1.062 × 0.062 deep, 9/16-18 UNF tap, 0.75" FTL
• Port B spotface Ø1.062 × 0.062 deep, 9/16-18 UNF tap, 0.75" FTL
• Port C spotface — HOLD FOR EF-01 RESOLUTION
• (4) Ø0.281 mounting holes through to bottom face
• (2) Ø0.197 dowel pin holes, ream to +0.0005/-0.0000
• Edge break 0.010-0.020 on all top-face perimeter edges</t>
        </is>
      </c>
      <c r="E6" s="143" t="inlineStr">
        <is>
          <t>• Cartridge bore: program three separate tools (drill, semi-finish bore, finish bore). Single-tool reamer not acceptable on 4140 PH at this depth.
• Port C: do NOT generate toolpath until customer resolution of EF-01 received in writing.
• Dowel reamer: long-reach tool. Reduce feed to 60% of book value per DFM check 3.6E.
• All toolpaths reviewed against EF-02 masking requirements.</t>
        </is>
      </c>
      <c r="F6" s="143" t="inlineStr">
        <is>
          <t>FIRST PIECE — full CMM verification before lot release:
CHECK 1 — Cartridge bore Ø: 0.875 +0.001/-0.000 (pin gage + CMM)
CHECK 2 — O-ring groove geometry per AS568
CHECK 3 — Port spotface depths (Port A, B): 0.062 ±0.005
CHECK 4 — Mounting hole positions: per drawing tolerance
CHECK 5 — Dowel pin hole diameters: pin gage go/no-go
CHECK 6 — Surface finish A2: 32 µin Ra (comparator)
IN-PROCESS (every 5th piece):
Bore Ø spot check; port depths visual</t>
        </is>
      </c>
      <c r="G6" s="143" t="inlineStr">
        <is>
          <t>PASS:
→ Stage for Op 030 (flip and Setup 2)
→ Note any drift in bore Ø trend
FAIL:
→ Quarantine piece
→ Inspect tooling for wear
→ Verify program offsets before continuing</t>
        </is>
      </c>
    </row>
    <row r="7" ht="199.5" customHeight="1" s="89">
      <c r="A7" s="138" t="inlineStr">
        <is>
          <t>Op 030</t>
        </is>
      </c>
      <c r="B7" s="139" t="inlineStr">
        <is>
          <t>Mill Setup 2 — Bottom Face, Counterbores, Datum Cleanup</t>
        </is>
      </c>
      <c r="C7" s="140" t="inlineStr">
        <is>
          <t>HAAS VF-4 VMC. Same 4" vise, soft jaws RE-MACHINED to A2 datum (top face produced in Op 020). Part flipped 180° about X-axis. Indicated against cartridge bore using dowel pin in jaw — this locates bottom features to bore center.
Programming: 3.5 hr first-time. Setup: 1.7 hr (incl. probe + dowel indication). Run: 72 min/pc. Tool count: 8 (standard reach).</t>
        </is>
      </c>
      <c r="D7" s="140" t="inlineStr">
        <is>
          <t>• Face A1 (bottom face) to thickness 2.000" +0.000/-0.002, 63 µin Ra
• (4) Ø0.531 counterbores at mounting hole locations, 0.250" deep — socket head cap screw clearance
• Cleanup pass on side datums B and C, removing 0.062" per side to bring overall dimensions in tolerance
• Chamfer 0.030 × 45° on all four bottom-face perimeter edges
• Stamp part number, revision, serial number on side datum B per drawing note 7</t>
        </is>
      </c>
      <c r="E7" s="140" t="inlineStr">
        <is>
          <t>• Bottom face flatness held to 0.005" per drawing — single finish pass with sharp tool; no rough/finish split.
• Side cleanup: verify BEFORE machining that 0.062" removal still falls within stock allowance after Op 020 cuts.
• Stamp depth: 0.005" max. Do not exceed or the stamp reads through black oxide as a divot.
• Re-validate dowel-in-bore concentricity before clamping each piece.</t>
        </is>
      </c>
      <c r="F7" s="140" t="inlineStr">
        <is>
          <t>FIRST PIECE — full CMM verification before lot release:
CHECK 1 — A1 to A2 parallelism: per drawing
CHECK 2 — Cartridge bore concentricity to A1: per drawing
CHECK 3 — Counterbore depths: 0.250 ±0.010
CHECK 4 — Overall dimensions L/W/H: per drawing
CHECK 5 — Stamp legibility: visual
CHECK 6 — Surface finish A1: 63 µin Ra
IN-PROCESS (every 5th piece):
Counterbore depth; concentricity visual</t>
        </is>
      </c>
      <c r="G7" s="140" t="inlineStr">
        <is>
          <t>PASS:
→ Hold lot until first-piece signed off by inspection
→ Package for shipment to black oxide vendor (Op 040)
FAIL:
→ Quarantine; reverify Op 020 features for upstream cause
→ Do not release additional pieces from Op 030 until cause identified</t>
        </is>
      </c>
    </row>
    <row r="8" ht="199.5" customHeight="1" s="89">
      <c r="A8" s="141" t="inlineStr">
        <is>
          <t>Op 040</t>
        </is>
      </c>
      <c r="B8" s="142" t="inlineStr">
        <is>
          <t>Outside Processing — Black Oxide</t>
        </is>
      </c>
      <c r="C8" s="143" t="inlineStr">
        <is>
          <t>Outside vendor (established). Lot process. 5-day standard turnaround. Handling 0.5 hr (package, ship, receive). Cost: $200 lot + $12/pc.</t>
        </is>
      </c>
      <c r="D8" s="143" t="inlineStr">
        <is>
          <t>• Black oxide per MIL-DTL-13924 Class 1, supplemental oil treatment
• All tapped ports masked per Flag EF-02 (preserves thread dimensions and seal integrity)
• Cartridge bore O-ring sealing surface protected (maintains 32 µin Ra)
• All exterior surfaces of manifold block to receive coating, except the seven masked features</t>
        </is>
      </c>
      <c r="E8" s="143" t="inlineStr">
        <is>
          <t>• Provide masking diagram with shipment — VERBAL DESCRIPTION NOT ACCEPTABLE
• Confirm vendor capacity at order acceptance — 5-day turn is standard but lot minimums may shift schedule
• Require certificate of compliance with each lot</t>
        </is>
      </c>
      <c r="F8" s="143" t="inlineStr">
        <is>
          <t>ON RETURN:
CHECK 1 — Coating coverage: visual on all unmasked surfaces
CHECK 2 — Mask integrity: threads inspected at all 7 tapped ports
CHECK 3 — Dimensional spot check: verify coating thickness has not affected bore or critical dimensions
CHECK 4 — Certificate of compliance received and filed</t>
        </is>
      </c>
      <c r="G8" s="143" t="inlineStr">
        <is>
          <t>PASS:
→ Stage for final inspection (Op 050)
FAIL:
→ Return non-conforming pieces to vendor with documented defect
→ Hold lot release pending corrective action</t>
        </is>
      </c>
    </row>
    <row r="9" ht="199.5" customHeight="1" s="89">
      <c r="A9" s="138" t="inlineStr">
        <is>
          <t>Op 050</t>
        </is>
      </c>
      <c r="B9" s="139" t="inlineStr">
        <is>
          <t>Final Inspection</t>
        </is>
      </c>
      <c r="C9" s="140" t="inlineStr">
        <is>
          <t>In-house. CMM + bore gage + surface comparator. Setup 0.4 hr (CMM program load). Inspection 15 min/pc. 100% sample plan on all critical features. AS9102 documentation if specified.</t>
        </is>
      </c>
      <c r="D9" s="140" t="inlineStr">
        <is>
          <t>• Cartridge bore diameter and surface finish: pin gage + surface comparator at three depths
• O-ring groove: pin gage diameter, depth, width
• All port spotface diameters and depths: CMM
• All threaded port pitch diameters: thread plug gage go/no-go
• Overall dimensions L, W, H: micrometer, three locations each
• Mounting hole and dowel pin hole positions: CMM
• Flatness A1, A2; parallelism A1 to A2: CMM
• Visual: black oxide coverage, edge breaks, stamping legibility, masking integrity</t>
        </is>
      </c>
      <c r="E9" s="140" t="inlineStr">
        <is>
          <t>• CMM program must be calibrated against gage blocks before lot inspection start
• Pressure testing EXCLUDED unless customer specifies (see Assumptions tab) — flag if customer adds late</t>
        </is>
      </c>
      <c r="F9" s="140" t="inlineStr">
        <is>
          <t>RECORD on FAI form per AS9102 or internal record format. Required documents:
• First-article inspection report (all features)
• Certificate of conformance
• Material certification
• Black oxide vendor certificate of compliance
• Masking diagram (filed)</t>
        </is>
      </c>
      <c r="G9" s="140" t="inlineStr">
        <is>
          <t>PASS:
→ Release to packaging (Op 060)
→ FAI report with shipment
FAIL:
→ Quarantine; investigate root cause
→ Notify customer if shipment delayed &gt; 2 days</t>
        </is>
      </c>
    </row>
    <row r="10" ht="199.5" customHeight="1" s="89">
      <c r="A10" s="141" t="inlineStr">
        <is>
          <t>Op 060</t>
        </is>
      </c>
      <c r="B10" s="142" t="inlineStr">
        <is>
          <t>Packaging &amp; Ship</t>
        </is>
      </c>
      <c r="C10" s="143" t="inlineStr">
        <is>
          <t>Lot-level operation. Handling 0.4 hr lot. Packaging cost $60 (individual + lot box). Documentation packet included.</t>
        </is>
      </c>
      <c r="D10" s="143" t="inlineStr">
        <is>
          <t>• Each part: VCI paper wrap, formed foam insert
• 15 pieces in single cardboard shipping box
• Documentation packet in shipping box: CoC, FAI report, material cert, black oxide vendor certificate, masking diagram
• Customer-supplied label format if specified; else standard Stintera label (PN, Rev, Qty, Lot Serial)</t>
        </is>
      </c>
      <c r="E10" s="143" t="inlineStr">
        <is>
          <t>• Standard packaging only. If customer requires ESD packaging or hazmat handling, flag before shipping.
• Verify documentation packet completeness before sealing box.</t>
        </is>
      </c>
      <c r="F10" s="143" t="inlineStr">
        <is>
          <t>PRE-SHIPMENT CHECK:
CHECK 1 — Part count matches FAI/CoC: 15 pieces
CHECK 2 — All required documents in packet
CHECK 3 — Label accuracy: PN, Rev, Qty, Lot
CHECK 4 — Box integrity, taping</t>
        </is>
      </c>
      <c r="G10" s="143" t="inlineStr">
        <is>
          <t>Customer-preferred carrier on customer account if provided. Else quote freight at lot pickup. FOB Stintera Elgin, IL.
Notify customer of shipment with tracking number and PoD documentation.</t>
        </is>
      </c>
    </row>
  </sheetData>
  <mergeCells count="2">
    <mergeCell ref="A2:G2"/>
    <mergeCell ref="A1:G1"/>
  </mergeCells>
  <printOptions horizontalCentered="1" verticalCentered="0" headings="0" gridLines="0" gridLinesSet="1"/>
  <pageMargins left="0.5" right="0.5" top="0.5" bottom="0.5" header="0.5" footer="0.5"/>
  <pageSetup orientation="landscape" paperSize="1" scale="100" fitToHeight="0" fitToWidth="1" pageOrder="downThenOver" blackAndWhite="0" draft="0" horizontalDpi="300" verticalDpi="300" copies="1"/>
  <headerFooter differentOddEven="0" differentFirst="0">
    <oddHeader>&amp;L&amp;9 &amp;K1a2b4aSTINTERA&amp;R&amp;9 &amp;K6b7280Q-2026-0001 · Rev B</oddHeader>
    <oddFooter>&amp;L&amp;8 &amp;K6b7280Meridian Fluid Power, Inc. · Confidential&amp;R&amp;8 &amp;K6b7280Page &amp;P of &amp;N</oddFooter>
    <evenHeader/>
    <evenFooter/>
    <firstHeader/>
    <firstFooter/>
  </headerFooter>
</worksheet>
</file>

<file path=xl/worksheets/sheet3.xml><?xml version="1.0" encoding="utf-8"?>
<worksheet xmlns="http://schemas.openxmlformats.org/spreadsheetml/2006/main">
  <sheetPr filterMode="0">
    <outlinePr summaryBelow="1" summaryRight="1"/>
    <pageSetUpPr fitToPage="1"/>
  </sheetPr>
  <dimension ref="A1:I42"/>
  <sheetViews>
    <sheetView showFormulas="0" showGridLines="1" showRowColHeaders="1" showZeros="1" rightToLeft="0" tabSelected="0" showOutlineSymbols="1" defaultGridColor="1"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baseColWidth="8" defaultColWidth="8.6796875" defaultRowHeight="15" zeroHeight="0" outlineLevelRow="0" outlineLevelCol="0"/>
  <cols>
    <col width="26" customWidth="1" style="88" min="1" max="1"/>
    <col width="14" customWidth="1" style="88" min="2" max="3"/>
    <col width="36" customWidth="1" style="88" min="4" max="4"/>
    <col width="22" customWidth="1" style="88" min="5" max="5"/>
    <col width="14" customWidth="1" style="88" min="6" max="9"/>
  </cols>
  <sheetData>
    <row r="1" ht="25.5" customHeight="1" s="89">
      <c r="A1" s="90" t="inlineStr">
        <is>
          <t>NOTES &amp; RISK ASSESSMENT</t>
        </is>
      </c>
    </row>
    <row r="2" ht="18" customHeight="1" s="89">
      <c r="A2" s="92" t="inlineStr">
        <is>
          <t>Part: MFP-1042-A Rev B · Hydraulic Manifold Block · Qty 15</t>
        </is>
      </c>
    </row>
    <row r="3"/>
    <row r="4" ht="15.75" customHeight="1" s="89">
      <c r="A4" s="93" t="inlineStr">
        <is>
          <t>RISK SCORE SUMMARY</t>
        </is>
      </c>
    </row>
    <row r="5" ht="21.75" customHeight="1" s="89">
      <c r="A5" s="99" t="inlineStr">
        <is>
          <t>Factor</t>
        </is>
      </c>
      <c r="B5" s="99" t="inlineStr">
        <is>
          <t>Score (1-10)</t>
        </is>
      </c>
      <c r="C5" s="99" t="inlineStr">
        <is>
          <t>Severity</t>
        </is>
      </c>
      <c r="D5" s="99" t="inlineStr">
        <is>
          <t>Driver / Reason</t>
        </is>
      </c>
      <c r="E5" s="100" t="n"/>
      <c r="F5" s="100" t="n"/>
      <c r="G5" s="100" t="n"/>
      <c r="H5" s="100" t="n"/>
      <c r="I5" s="100" t="n"/>
    </row>
    <row r="6" ht="37.5" customHeight="1" s="89">
      <c r="A6" s="144" t="inlineStr">
        <is>
          <t>Material behavior</t>
        </is>
      </c>
      <c r="B6" s="145" t="n">
        <v>7</v>
      </c>
      <c r="C6" s="146">
        <f>IF(B6&gt;=7,"HIGH",IF(B6&gt;=5,"MEDIUM",IF(B6&gt;=3,"LOW","MIN")))</f>
        <v/>
      </c>
      <c r="D6" s="144" t="inlineStr">
        <is>
          <t>4140 prehard at 28-32 HRC. Tool wear is real; cycle time creep across the lot if not actively managed.</t>
        </is>
      </c>
      <c r="E6" s="147" t="n"/>
      <c r="F6" s="147" t="n"/>
      <c r="G6" s="147" t="n"/>
      <c r="H6" s="147" t="n"/>
      <c r="I6" s="147" t="n"/>
    </row>
    <row r="7" ht="37.5" customHeight="1" s="89">
      <c r="A7" s="148" t="inlineStr">
        <is>
          <t>Cross-drill intersections</t>
        </is>
      </c>
      <c r="B7" s="149" t="n">
        <v>7</v>
      </c>
      <c r="C7" s="150">
        <f>IF(B7&gt;=7,"HIGH",IF(B7&gt;=5,"MEDIUM",IF(B7&gt;=3,"LOW","MIN")))</f>
        <v/>
      </c>
      <c r="D7" s="148" t="inlineStr">
        <is>
          <t>Internal burr at passage intersection is the dominant defect mode. Inspection cannot easily verify; pressure test catches it after the fact.</t>
        </is>
      </c>
      <c r="E7" s="147" t="n"/>
      <c r="F7" s="147" t="n"/>
      <c r="G7" s="147" t="n"/>
      <c r="H7" s="147" t="n"/>
      <c r="I7" s="147" t="n"/>
    </row>
    <row r="8" ht="37.5" customHeight="1" s="89">
      <c r="A8" s="144" t="inlineStr">
        <is>
          <t>Tolerance stack</t>
        </is>
      </c>
      <c r="B8" s="145" t="n">
        <v>5</v>
      </c>
      <c r="C8" s="146">
        <f>IF(B8&gt;=7,"HIGH",IF(B8&gt;=5,"MEDIUM",IF(B8&gt;=3,"LOW","MIN")))</f>
        <v/>
      </c>
      <c r="D8" s="144" t="inlineStr">
        <is>
          <t>Cartridge bore at +0.001/-0.000 plus 32 µin Ra. Achievable with 3-step bore process; first-piece verification required.</t>
        </is>
      </c>
      <c r="E8" s="147" t="n"/>
      <c r="F8" s="147" t="n"/>
      <c r="G8" s="147" t="n"/>
      <c r="H8" s="147" t="n"/>
      <c r="I8" s="147" t="n"/>
    </row>
    <row r="9" ht="37.5" customHeight="1" s="89">
      <c r="A9" s="148" t="inlineStr">
        <is>
          <t>Outside processing distortion</t>
        </is>
      </c>
      <c r="B9" s="149" t="n">
        <v>4</v>
      </c>
      <c r="C9" s="150">
        <f>IF(B9&gt;=7,"HIGH",IF(B9&gt;=5,"MEDIUM",IF(B9&gt;=3,"LOW","MIN")))</f>
        <v/>
      </c>
      <c r="D9" s="148" t="inlineStr">
        <is>
          <t>Black oxide at this thickness has minimal distortion risk on a part of this mass. Dimensions check pre- and post-coat.</t>
        </is>
      </c>
      <c r="E9" s="147" t="n"/>
      <c r="F9" s="147" t="n"/>
      <c r="G9" s="147" t="n"/>
      <c r="H9" s="147" t="n"/>
      <c r="I9" s="147" t="n"/>
    </row>
    <row r="10" ht="37.5" customHeight="1" s="89">
      <c r="A10" s="144" t="inlineStr">
        <is>
          <t>Workholding</t>
        </is>
      </c>
      <c r="B10" s="145" t="n">
        <v>3</v>
      </c>
      <c r="C10" s="146">
        <f>IF(B10&gt;=7,"HIGH",IF(B10&gt;=5,"MEDIUM",IF(B10&gt;=3,"LOW","MIN")))</f>
        <v/>
      </c>
      <c r="D10" s="144" t="inlineStr">
        <is>
          <t>Standard vise with soft jaws. Both setups straightforward. Soft-jaw remake required between Op 020 and Op 030.</t>
        </is>
      </c>
      <c r="E10" s="147" t="n"/>
      <c r="F10" s="147" t="n"/>
      <c r="G10" s="147" t="n"/>
      <c r="H10" s="147" t="n"/>
      <c r="I10" s="147" t="n"/>
    </row>
    <row r="11" ht="37.5" customHeight="1" s="89">
      <c r="A11" s="148" t="inlineStr">
        <is>
          <t>Inspection difficulty</t>
        </is>
      </c>
      <c r="B11" s="149" t="n">
        <v>3</v>
      </c>
      <c r="C11" s="150">
        <f>IF(B11&gt;=7,"HIGH",IF(B11&gt;=5,"MEDIUM",IF(B11&gt;=3,"LOW","MIN")))</f>
        <v/>
      </c>
      <c r="D11" s="148" t="inlineStr">
        <is>
          <t>All dimensions accessible with standard CMM and bore gage. Pressure-test fixture required if specified by customer.</t>
        </is>
      </c>
      <c r="E11" s="147" t="n"/>
      <c r="F11" s="147" t="n"/>
      <c r="G11" s="147" t="n"/>
      <c r="H11" s="147" t="n"/>
      <c r="I11" s="147" t="n"/>
    </row>
    <row r="12" ht="27.75" customHeight="1" s="89">
      <c r="A12" s="151" t="inlineStr">
        <is>
          <t>TOTAL RISK SCORE</t>
        </is>
      </c>
      <c r="B12" s="152">
        <f>ROUND(AVERAGE(B6:B11)*0.5+MAX(B6:B11)*0.5, 0)</f>
        <v/>
      </c>
      <c r="C12" s="153">
        <f>IF(B12&gt;=7,"HIGH RISK",IF(B12&gt;=5,"ELEVATED",IF(B12&gt;=3,"STANDARD","LOW")))</f>
        <v/>
      </c>
      <c r="D12" s="154" t="n"/>
      <c r="E12" s="154" t="n"/>
      <c r="F12" s="154" t="n"/>
      <c r="G12" s="154" t="n"/>
      <c r="H12" s="154" t="n"/>
      <c r="I12" s="154" t="n"/>
    </row>
    <row r="13"/>
    <row r="14" ht="15.75" customHeight="1" s="89">
      <c r="A14" s="93" t="inlineStr">
        <is>
          <t>ENGINEERING FLAGS (require customer resolution)</t>
        </is>
      </c>
    </row>
    <row r="15" ht="21.75" customHeight="1" s="89">
      <c r="A15" s="99" t="inlineStr">
        <is>
          <t>Flag #</t>
        </is>
      </c>
      <c r="B15" s="99" t="inlineStr">
        <is>
          <t>Severity</t>
        </is>
      </c>
      <c r="C15" s="99" t="inlineStr">
        <is>
          <t>Drawing Reference</t>
        </is>
      </c>
      <c r="D15" s="99" t="inlineStr">
        <is>
          <t>Issue Description</t>
        </is>
      </c>
      <c r="E15" s="99" t="inlineStr">
        <is>
          <t>Stintera Recommendation</t>
        </is>
      </c>
      <c r="F15" s="100" t="n"/>
      <c r="G15" s="100" t="n"/>
      <c r="H15" s="100" t="n"/>
      <c r="I15" s="100" t="n"/>
    </row>
    <row r="16" ht="79.5" customHeight="1" s="89">
      <c r="A16" s="155" t="inlineStr">
        <is>
          <t>EF-01</t>
        </is>
      </c>
      <c r="B16" s="156" t="inlineStr">
        <is>
          <t>CRITICAL</t>
        </is>
      </c>
      <c r="C16" s="157" t="inlineStr">
        <is>
          <t>Sheet 1, Detail B</t>
        </is>
      </c>
      <c r="D16" s="148" t="inlineStr">
        <is>
          <t>Port C spotface depth 0.090" conflicts with cartridge bore wall thickness 0.070" at that location. Producing as drawn will breach into the bore, creating a leak path.</t>
        </is>
      </c>
      <c r="E16" s="148" t="inlineStr">
        <is>
          <t>Reduce spotface depth to 0.045" (preserves 0.025" wall while maintaining adequate seat for SAE port boss seal). Confirm against fluid pressure rating. Alternative: redesign port location or accept intentional breach if cross-connection is intended.</t>
        </is>
      </c>
      <c r="F16" s="147" t="n"/>
      <c r="G16" s="147" t="n"/>
      <c r="H16" s="147" t="n"/>
      <c r="I16" s="147" t="n"/>
    </row>
    <row r="17" ht="79.5" customHeight="1" s="89">
      <c r="A17" s="155" t="inlineStr">
        <is>
          <t>EF-02</t>
        </is>
      </c>
      <c r="B17" s="158" t="inlineStr">
        <is>
          <t>HIGH</t>
        </is>
      </c>
      <c r="C17" s="157" t="inlineStr">
        <is>
          <t>Sheet 1, Note 4</t>
        </is>
      </c>
      <c r="D17" s="148" t="inlineStr">
        <is>
          <t>Black oxide masking not specified for tapped features. Coating deposits 0.0001-0.0003" in threads, can interfere with fitting torque and seal integrity on SAE J1926-1 ports.</t>
        </is>
      </c>
      <c r="E17" s="148" t="inlineStr">
        <is>
          <t>Mask all tapped ports during black oxide; threads remain bare steel. Industry standard for fluid power manifolds. Cost impact: +$4.50/pc in outside processing — reflected in target pricing.</t>
        </is>
      </c>
      <c r="F17" s="147" t="n"/>
      <c r="G17" s="147" t="n"/>
      <c r="H17" s="147" t="n"/>
      <c r="I17" s="147" t="n"/>
    </row>
    <row r="18" ht="79.5" customHeight="1" s="89">
      <c r="A18" s="155" t="inlineStr">
        <is>
          <t>EF-03</t>
        </is>
      </c>
      <c r="B18" s="158" t="inlineStr">
        <is>
          <t>HIGH</t>
        </is>
      </c>
      <c r="C18" s="157" t="inlineStr">
        <is>
          <t>Sheet 2, Section A-A</t>
        </is>
      </c>
      <c r="D18" s="148" t="inlineStr">
        <is>
          <t>0.250" cross-drilled passage intersects 0.375" main passage at sharp 90°. Internal burr at intersection cannot be reached by hand deburring; pressure test may not catch a partial burr; part can leak in service after thermal cycling.</t>
        </is>
      </c>
      <c r="E18" s="148" t="inlineStr">
        <is>
          <t>Add intersection deburring by AFM at external vendor, OR specify acceptable burr condition (e.g., per AS9100 paragraph), OR redesign with staggered drilled passages. AFM cost impact estimated +$35/pc if required.</t>
        </is>
      </c>
      <c r="F18" s="147" t="n"/>
      <c r="G18" s="147" t="n"/>
      <c r="H18" s="147" t="n"/>
      <c r="I18" s="147" t="n"/>
    </row>
    <row r="19" ht="79.5" customHeight="1" s="89">
      <c r="A19" s="155" t="inlineStr">
        <is>
          <t>EF-04</t>
        </is>
      </c>
      <c r="B19" s="159" t="inlineStr">
        <is>
          <t>MEDIUM</t>
        </is>
      </c>
      <c r="C19" s="157" t="inlineStr">
        <is>
          <t>Sheet 1, Detail A</t>
        </is>
      </c>
      <c r="D19" s="148" t="inlineStr">
        <is>
          <t>Cartridge bore at Ø0.875 +0.001/-0.000 with 32 µin Ra at 1.85" depth in 4140 PH pushes process from single-cycle reamer to 3-step bore (drill, semi-finish, finish). Adds ~4 min/pc cycle time.</t>
        </is>
      </c>
      <c r="E19" s="148" t="inlineStr">
        <is>
          <t>Quote includes 3-step bore process (confirmed in Op 020). If function permits +0.002/-0.000, single-tool reamer becomes viable and saves ~4 min/pc. Customer should confirm whether tighter tolerance is functionally required.</t>
        </is>
      </c>
      <c r="F19" s="147" t="n"/>
      <c r="G19" s="147" t="n"/>
      <c r="H19" s="147" t="n"/>
      <c r="I19" s="147" t="n"/>
    </row>
    <row r="20"/>
    <row r="21" ht="15.75" customHeight="1" s="89">
      <c r="A21" s="93" t="inlineStr">
        <is>
          <t>MANUFACTURING APPROACH NOTES</t>
        </is>
      </c>
    </row>
    <row r="22" ht="60" customHeight="1" s="89">
      <c r="A22" s="160" t="inlineStr">
        <is>
          <t>Stock Form &amp; Material</t>
        </is>
      </c>
      <c r="B22" s="148" t="inlineStr">
        <is>
          <t>4140 prehard plate selected over bar because part geometry is prismatic. Prehard condition (28-32 HRC) eliminates separate HT cycle. Stock 2.25" thick for 0.125" cleanup per face; saw-cut from 12" wide bar with 0.125" end-face allowance. Mill cert required per drawing.</t>
        </is>
      </c>
      <c r="C22" s="147" t="n"/>
      <c r="D22" s="147" t="n"/>
      <c r="E22" s="147" t="n"/>
      <c r="F22" s="147" t="n"/>
      <c r="G22" s="147" t="n"/>
      <c r="H22" s="147" t="n"/>
      <c r="I22" s="147" t="n"/>
    </row>
    <row r="23" ht="60" customHeight="1" s="89">
      <c r="A23" s="160" t="inlineStr">
        <is>
          <t>Workholding Strategy</t>
        </is>
      </c>
      <c r="B23" s="148" t="inlineStr">
        <is>
          <t>Both mill ops use 4" precision vise with custom soft jaws. Chosen over dedicated fixture because lot of 15 doesn't justify fixture amortization, part has parallel flat faces for reliable vise contact, and jaw machining parallels programming without affecting lead time. Hard stops give Y-axis repeatability.</t>
        </is>
      </c>
      <c r="C23" s="147" t="n"/>
      <c r="D23" s="147" t="n"/>
      <c r="E23" s="147" t="n"/>
      <c r="F23" s="147" t="n"/>
      <c r="G23" s="147" t="n"/>
      <c r="H23" s="147" t="n"/>
      <c r="I23" s="147" t="n"/>
    </row>
    <row r="24" ht="60" customHeight="1" s="89">
      <c r="A24" s="160" t="inlineStr">
        <is>
          <t>Operation Sequence Rationale</t>
        </is>
      </c>
      <c r="B24" s="148" t="inlineStr">
        <is>
          <t>Top-face features (cartridge bore, all ports, dowel holes, mounting holes) in Setup 1; bottom-face features in Setup 2. Cartridge bore is the controlling feature — producing it in Setup 1 establishes reference for verifying Setup 2 features. Reverse sequence risks completing the part before discovering an out-of-tolerance bore.</t>
        </is>
      </c>
      <c r="C24" s="147" t="n"/>
      <c r="D24" s="147" t="n"/>
      <c r="E24" s="147" t="n"/>
      <c r="F24" s="147" t="n"/>
      <c r="G24" s="147" t="n"/>
      <c r="H24" s="147" t="n"/>
      <c r="I24" s="147" t="n"/>
    </row>
    <row r="25" ht="60" customHeight="1" s="89">
      <c r="A25" s="160" t="inlineStr">
        <is>
          <t>Machine &amp; Capability Match</t>
        </is>
      </c>
      <c r="B25" s="148" t="inlineStr">
        <is>
          <t>3-axis VMC with through-spindle coolant. No 4th-axis or specialty capability required. Cartridge bore tolerance + finish achievable in 4140 PH with 3-step bore process (called out in Op 020 programmer notes).</t>
        </is>
      </c>
      <c r="C25" s="147" t="n"/>
      <c r="D25" s="147" t="n"/>
      <c r="E25" s="147" t="n"/>
      <c r="F25" s="147" t="n"/>
      <c r="G25" s="147" t="n"/>
      <c r="H25" s="147" t="n"/>
      <c r="I25" s="147" t="n"/>
    </row>
    <row r="26"/>
    <row r="27" ht="15.75" customHeight="1" s="89">
      <c r="A27" s="93" t="inlineStr">
        <is>
          <t>ASSUMPTIONS &amp; EXCLUSIONS</t>
        </is>
      </c>
    </row>
    <row r="28" ht="31.5" customHeight="1" s="89">
      <c r="A28" s="161" t="inlineStr">
        <is>
          <t>Lead Time</t>
        </is>
      </c>
      <c r="B28" s="144" t="inlineStr">
        <is>
          <t>4 weeks ARO. Measured from resolution of engineering flags (Section 03), not from PO date. Each week of flag-resolution delay shifts delivery proportionally.</t>
        </is>
      </c>
      <c r="C28" s="147" t="n"/>
      <c r="D28" s="147" t="n"/>
      <c r="E28" s="147" t="n"/>
      <c r="F28" s="147" t="n"/>
      <c r="G28" s="147" t="n"/>
      <c r="H28" s="147" t="n"/>
      <c r="I28" s="147" t="n"/>
    </row>
    <row r="29" ht="31.5" customHeight="1" s="89">
      <c r="A29" s="160" t="inlineStr">
        <is>
          <t>Material Availability</t>
        </is>
      </c>
      <c r="B29" s="148" t="inlineStr">
        <is>
          <t>4140 PH plate at 2.25" thickness assumed in stock at standard suppliers. Special sourcing extends lead time 1-2 weeks.</t>
        </is>
      </c>
      <c r="C29" s="147" t="n"/>
      <c r="D29" s="147" t="n"/>
      <c r="E29" s="147" t="n"/>
      <c r="F29" s="147" t="n"/>
      <c r="G29" s="147" t="n"/>
      <c r="H29" s="147" t="n"/>
      <c r="I29" s="147" t="n"/>
    </row>
    <row r="30" ht="31.5" customHeight="1" s="89">
      <c r="A30" s="161" t="inlineStr">
        <is>
          <t>Outside Processor</t>
        </is>
      </c>
      <c r="B30" s="144" t="inlineStr">
        <is>
          <t>Black oxide turnaround of 5 days based on standard vendor capacity at time of quote.</t>
        </is>
      </c>
      <c r="C30" s="147" t="n"/>
      <c r="D30" s="147" t="n"/>
      <c r="E30" s="147" t="n"/>
      <c r="F30" s="147" t="n"/>
      <c r="G30" s="147" t="n"/>
      <c r="H30" s="147" t="n"/>
      <c r="I30" s="147" t="n"/>
    </row>
    <row r="31" ht="31.5" customHeight="1" s="89">
      <c r="A31" s="160" t="inlineStr">
        <is>
          <t>Drawing Hierarchy</t>
        </is>
      </c>
      <c r="B31" s="148" t="inlineStr">
        <is>
          <t>If 3D model and 2D drawing conflict, 2D drawing controls unless customer specifies otherwise in writing.</t>
        </is>
      </c>
      <c r="C31" s="147" t="n"/>
      <c r="D31" s="147" t="n"/>
      <c r="E31" s="147" t="n"/>
      <c r="F31" s="147" t="n"/>
      <c r="G31" s="147" t="n"/>
      <c r="H31" s="147" t="n"/>
      <c r="I31" s="147" t="n"/>
    </row>
    <row r="32" ht="31.5" customHeight="1" s="89">
      <c r="A32" s="161" t="inlineStr">
        <is>
          <t>EXCLUDED: Pressure Testing</t>
        </is>
      </c>
      <c r="B32" s="144" t="inlineStr">
        <is>
          <t>Not included. If required, +$1,200 one-time fixture + $25/pc test labor.</t>
        </is>
      </c>
      <c r="C32" s="147" t="n"/>
      <c r="D32" s="147" t="n"/>
      <c r="E32" s="147" t="n"/>
      <c r="F32" s="147" t="n"/>
      <c r="G32" s="147" t="n"/>
      <c r="H32" s="147" t="n"/>
      <c r="I32" s="147" t="n"/>
    </row>
    <row r="33" ht="31.5" customHeight="1" s="89">
      <c r="A33" s="160" t="inlineStr">
        <is>
          <t>EXCLUDED: AFM Deburring</t>
        </is>
      </c>
      <c r="B33" s="148" t="inlineStr">
        <is>
          <t>Not included pending EF-03 resolution. If required, +$35/pc.</t>
        </is>
      </c>
      <c r="C33" s="147" t="n"/>
      <c r="D33" s="147" t="n"/>
      <c r="E33" s="147" t="n"/>
      <c r="F33" s="147" t="n"/>
      <c r="G33" s="147" t="n"/>
      <c r="H33" s="147" t="n"/>
      <c r="I33" s="147" t="n"/>
    </row>
    <row r="34" ht="31.5" customHeight="1" s="89">
      <c r="A34" s="161" t="inlineStr">
        <is>
          <t>EXCLUDED: AS9102 FAI Forms</t>
        </is>
      </c>
      <c r="B34" s="144" t="inlineStr">
        <is>
          <t>Internal format included; AS9102 form-set adds +$180/lot.</t>
        </is>
      </c>
      <c r="C34" s="147" t="n"/>
      <c r="D34" s="147" t="n"/>
      <c r="E34" s="147" t="n"/>
      <c r="F34" s="147" t="n"/>
      <c r="G34" s="147" t="n"/>
      <c r="H34" s="147" t="n"/>
      <c r="I34" s="147" t="n"/>
    </row>
    <row r="35" ht="31.5" customHeight="1" s="89">
      <c r="A35" s="160" t="inlineStr">
        <is>
          <t>EXCLUDED: Freight to Customer</t>
        </is>
      </c>
      <c r="B35" s="148" t="inlineStr">
        <is>
          <t>Customer carrier on customer account preferred. If Stintera arranges, cost + 10% handling.</t>
        </is>
      </c>
      <c r="C35" s="147" t="n"/>
      <c r="D35" s="147" t="n"/>
      <c r="E35" s="147" t="n"/>
      <c r="F35" s="147" t="n"/>
      <c r="G35" s="147" t="n"/>
      <c r="H35" s="147" t="n"/>
      <c r="I35" s="147" t="n"/>
    </row>
    <row r="36"/>
    <row r="37" ht="15.75" customHeight="1" s="89">
      <c r="A37" s="93" t="inlineStr">
        <is>
          <t>WIN STRATEGY</t>
        </is>
      </c>
    </row>
    <row r="38" ht="39.75" customHeight="1" s="89">
      <c r="A38" s="161" t="inlineStr">
        <is>
          <t>Position</t>
        </is>
      </c>
      <c r="B38" s="144" t="inlineStr">
        <is>
          <t>Mid-market hydraulic manifold work. Stintera differentiation is depth — engineering flag identification and routing transparency that overflow estimators don't have time to produce.</t>
        </is>
      </c>
      <c r="C38" s="147" t="n"/>
      <c r="D38" s="147" t="n"/>
      <c r="E38" s="147" t="n"/>
      <c r="F38" s="147" t="n"/>
      <c r="G38" s="147" t="n"/>
      <c r="H38" s="147" t="n"/>
      <c r="I38" s="147" t="n"/>
    </row>
    <row r="39" ht="39.75" customHeight="1" s="89">
      <c r="A39" s="160" t="inlineStr">
        <is>
          <t>Target Tier Logic</t>
        </is>
      </c>
      <c r="B39" s="148" t="inlineStr">
        <is>
          <t>25% margin is competitive but not aggressive. Quote it at Target unless competitive intel suggests customer is shopping aggressively.</t>
        </is>
      </c>
      <c r="C39" s="147" t="n"/>
      <c r="D39" s="147" t="n"/>
      <c r="E39" s="147" t="n"/>
      <c r="F39" s="147" t="n"/>
      <c r="G39" s="147" t="n"/>
      <c r="H39" s="147" t="n"/>
      <c r="I39" s="147" t="n"/>
    </row>
    <row r="40" ht="39.75" customHeight="1" s="89">
      <c r="A40" s="161" t="inlineStr">
        <is>
          <t>Walk-Away Logic</t>
        </is>
      </c>
      <c r="B40" s="144" t="inlineStr">
        <is>
          <t>Below Floor (8% margin / $517/pc) the work isn't worth the risk profile. Risk score 6 with cross-drill intersection exposure makes loss-leader pricing irrational.</t>
        </is>
      </c>
      <c r="C40" s="147" t="n"/>
      <c r="D40" s="147" t="n"/>
      <c r="E40" s="147" t="n"/>
      <c r="F40" s="147" t="n"/>
      <c r="G40" s="147" t="n"/>
      <c r="H40" s="147" t="n"/>
      <c r="I40" s="147" t="n"/>
    </row>
    <row r="41" ht="39.75" customHeight="1" s="89">
      <c r="A41" s="160" t="inlineStr">
        <is>
          <t>Premium Posture Logic</t>
        </is>
      </c>
      <c r="B41" s="148" t="inlineStr">
        <is>
          <t>If customer demonstrates urgency, capacity constraint on their end, or willingness to pay for documentation rigor, move to Premium (38% margin / $767/pc).</t>
        </is>
      </c>
      <c r="C41" s="147" t="n"/>
      <c r="D41" s="147" t="n"/>
      <c r="E41" s="147" t="n"/>
      <c r="F41" s="147" t="n"/>
      <c r="G41" s="147" t="n"/>
      <c r="H41" s="147" t="n"/>
      <c r="I41" s="147" t="n"/>
    </row>
    <row r="42" ht="39.75" customHeight="1" s="89">
      <c r="A42" s="161" t="inlineStr">
        <is>
          <t>Engineering Flag Leverage</t>
        </is>
      </c>
      <c r="B42" s="144" t="inlineStr">
        <is>
          <t>The four EFs are themselves an argument for Stintera pricing. Competitor quoting at Floor will either miss EF-01 (catastrophic in production) or surface it after PO — both worse than paying for the rigor upfront.</t>
        </is>
      </c>
      <c r="C42" s="147" t="n"/>
      <c r="D42" s="147" t="n"/>
      <c r="E42" s="147" t="n"/>
      <c r="F42" s="147" t="n"/>
      <c r="G42" s="147" t="n"/>
      <c r="H42" s="147" t="n"/>
      <c r="I42" s="147" t="n"/>
    </row>
  </sheetData>
  <mergeCells count="36">
    <mergeCell ref="D11:I11"/>
    <mergeCell ref="B25:I25"/>
    <mergeCell ref="A37:I37"/>
    <mergeCell ref="A27:I27"/>
    <mergeCell ref="B22:I22"/>
    <mergeCell ref="B31:I31"/>
    <mergeCell ref="D7:I7"/>
    <mergeCell ref="E17:I17"/>
    <mergeCell ref="A21:I21"/>
    <mergeCell ref="A2:I2"/>
    <mergeCell ref="B39:I39"/>
    <mergeCell ref="A14:I14"/>
    <mergeCell ref="D9:I9"/>
    <mergeCell ref="E19:I19"/>
    <mergeCell ref="B42:I42"/>
    <mergeCell ref="B23:I23"/>
    <mergeCell ref="B32:I32"/>
    <mergeCell ref="A4:I4"/>
    <mergeCell ref="D8:I8"/>
    <mergeCell ref="E15:I15"/>
    <mergeCell ref="B29:I29"/>
    <mergeCell ref="D5:I5"/>
    <mergeCell ref="B38:I38"/>
    <mergeCell ref="B34:I34"/>
    <mergeCell ref="B28:I28"/>
    <mergeCell ref="B40:I40"/>
    <mergeCell ref="D10:I10"/>
    <mergeCell ref="B30:I30"/>
    <mergeCell ref="B33:I33"/>
    <mergeCell ref="E16:I16"/>
    <mergeCell ref="B24:I24"/>
    <mergeCell ref="A1:I1"/>
    <mergeCell ref="D6:I6"/>
    <mergeCell ref="B41:I41"/>
    <mergeCell ref="B35:I35"/>
    <mergeCell ref="E18:I18"/>
  </mergeCells>
  <conditionalFormatting sqref="B6:B11">
    <cfRule type="colorScale" priority="2">
      <colorScale>
        <cfvo type="num" val="1"/>
        <cfvo type="num" val="5"/>
        <cfvo type="num" val="10"/>
        <color rgb="FF4D7C0F"/>
        <color rgb="FFCA8A04"/>
        <color rgb="FF991B1B"/>
      </colorScale>
    </cfRule>
  </conditionalFormatting>
  <printOptions horizontalCentered="1" verticalCentered="0" headings="0" gridLines="0" gridLinesSet="1"/>
  <pageMargins left="0.5" right="0.5" top="0.5" bottom="0.5" header="0.5" footer="0.5"/>
  <pageSetup orientation="landscape" paperSize="1" scale="100" fitToHeight="0" fitToWidth="1" pageOrder="downThenOver" blackAndWhite="0" draft="0" horizontalDpi="300" verticalDpi="300" copies="1"/>
  <headerFooter differentOddEven="0" differentFirst="0">
    <oddHeader>&amp;L&amp;9 &amp;K1a2b4aSTINTERA&amp;R&amp;9 &amp;K6b7280Q-2026-0001 · Rev B</oddHeader>
    <oddFooter>&amp;L&amp;8 &amp;K6b7280Meridian Fluid Power, Inc. · Confidential&amp;R&amp;8 &amp;K6b7280Page &amp;P of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filterMode="0">
    <outlinePr summaryBelow="1" summaryRight="1"/>
    <pageSetUpPr fitToPage="1"/>
  </sheetPr>
  <dimension ref="A1:G18"/>
  <sheetViews>
    <sheetView showFormulas="0" showGridLines="1" showRowColHeaders="1" showZeros="1" rightToLeft="0" tabSelected="0" showOutlineSymbols="1" defaultGridColor="1"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baseColWidth="8" defaultColWidth="8.6796875" defaultRowHeight="15" zeroHeight="0" outlineLevelRow="0" outlineLevelCol="0"/>
  <cols>
    <col width="32" customWidth="1" style="88" min="1" max="1"/>
    <col width="36" customWidth="1" style="88" min="2" max="2"/>
    <col width="18" customWidth="1" style="88" min="3" max="3"/>
    <col width="20" customWidth="1" style="88" min="4" max="4"/>
    <col width="18" customWidth="1" style="88" min="5" max="5"/>
    <col width="14" customWidth="1" style="88" min="6" max="6"/>
    <col width="32" customWidth="1" style="88" min="7" max="7"/>
  </cols>
  <sheetData>
    <row r="1" ht="25.5" customHeight="1" s="89">
      <c r="A1" s="90" t="inlineStr">
        <is>
          <t>PACKAGE &amp; DISCOUNT STRATEGY</t>
        </is>
      </c>
    </row>
    <row r="2" ht="18" customHeight="1" s="89">
      <c r="A2" s="162" t="inlineStr">
        <is>
          <t>Part: MFP-1042-A · Standalone quote (single part). Grouping analysis below would apply if quoted with related parts.</t>
        </is>
      </c>
    </row>
    <row r="3"/>
    <row r="4" ht="15.75" customHeight="1" s="89">
      <c r="A4" s="93" t="inlineStr">
        <is>
          <t>GROUPING SAVINGS ANALYSIS (illustrative — applies if customer adds related parts)</t>
        </is>
      </c>
    </row>
    <row r="5" ht="21.75" customHeight="1" s="89">
      <c r="A5" s="99" t="inlineStr">
        <is>
          <t>Group Name</t>
        </is>
      </c>
      <c r="B5" s="99" t="inlineStr">
        <is>
          <t>Logic</t>
        </is>
      </c>
      <c r="C5" s="99" t="inlineStr">
        <is>
          <t>Estimated Savings ($)</t>
        </is>
      </c>
      <c r="D5" s="99" t="inlineStr">
        <is>
          <t>Saving Type</t>
        </is>
      </c>
      <c r="E5" s="99" t="inlineStr">
        <is>
          <t>Guarantee Level</t>
        </is>
      </c>
      <c r="F5" s="99" t="inlineStr">
        <is>
          <t>Status</t>
        </is>
      </c>
      <c r="G5" s="99" t="inlineStr">
        <is>
          <t>Notes</t>
        </is>
      </c>
    </row>
    <row r="6" ht="60" customHeight="1" s="89">
      <c r="A6" s="144" t="inlineStr">
        <is>
          <t>Mill family — 4140 PH plate parts</t>
        </is>
      </c>
      <c r="B6" s="144" t="inlineStr">
        <is>
          <t>Soft jaws machined for MFP-1042 could service other 4140 PH plate parts of similar size. Programming logic family reusable.</t>
        </is>
      </c>
      <c r="C6" s="163" t="n">
        <v>480</v>
      </c>
      <c r="D6" s="146" t="inlineStr">
        <is>
          <t>Programming + setup</t>
        </is>
      </c>
      <c r="E6" s="164" t="inlineStr">
        <is>
          <t>LIKELY</t>
        </is>
      </c>
      <c r="F6" s="165" t="inlineStr">
        <is>
          <t>N/A — single part</t>
        </is>
      </c>
      <c r="G6" s="166" t="inlineStr">
        <is>
          <t>If customer adds 2-3 related manifold blocks, expect 25-40% programming amortization improvement.</t>
        </is>
      </c>
    </row>
    <row r="7" ht="60" customHeight="1" s="89">
      <c r="A7" s="148" t="inlineStr">
        <is>
          <t>Black oxide lot consolidation</t>
        </is>
      </c>
      <c r="B7" s="148" t="inlineStr">
        <is>
          <t>Black oxide lot minimum $200 applies regardless of quantity. Adding another part to the same coating lot eliminates duplicate lot charge.</t>
        </is>
      </c>
      <c r="C7" s="167" t="n">
        <v>200</v>
      </c>
      <c r="D7" s="150" t="inlineStr">
        <is>
          <t>Outside processing</t>
        </is>
      </c>
      <c r="E7" s="168" t="inlineStr">
        <is>
          <t>GUARANTEED if shared lot</t>
        </is>
      </c>
      <c r="F7" s="169" t="inlineStr">
        <is>
          <t>N/A — single part</t>
        </is>
      </c>
      <c r="G7" s="157" t="inlineStr">
        <is>
          <t>Per-piece $12 cost would still apply. Lot charge savings limited to $200 per additional related part.</t>
        </is>
      </c>
    </row>
    <row r="8" ht="60" customHeight="1" s="89">
      <c r="A8" s="144" t="inlineStr">
        <is>
          <t>Combined inspection / FAI</t>
        </is>
      </c>
      <c r="B8" s="144" t="inlineStr">
        <is>
          <t>AS9102 FAI documentation labor amortizes across parts in same lot. CMM setup time shared.</t>
        </is>
      </c>
      <c r="C8" s="163" t="n">
        <v>150</v>
      </c>
      <c r="D8" s="146" t="inlineStr">
        <is>
          <t>Inspection / docs</t>
        </is>
      </c>
      <c r="E8" s="164" t="inlineStr">
        <is>
          <t>LIKELY</t>
        </is>
      </c>
      <c r="F8" s="165" t="inlineStr">
        <is>
          <t>N/A — single part</t>
        </is>
      </c>
      <c r="G8" s="166" t="inlineStr">
        <is>
          <t>Applies only if AS9102 specified on multiple parts in same release.</t>
        </is>
      </c>
    </row>
    <row r="9" ht="24" customHeight="1" s="89">
      <c r="A9" s="170" t="inlineStr">
        <is>
          <t>TOTAL POTENTIAL SAVINGS (if all groups activated)</t>
        </is>
      </c>
      <c r="B9" s="100" t="n"/>
      <c r="C9" s="171">
        <f>SUM(C6:C8)</f>
        <v/>
      </c>
      <c r="D9" s="154" t="n"/>
      <c r="E9" s="154" t="n"/>
      <c r="F9" s="154" t="n"/>
      <c r="G9" s="154" t="n"/>
    </row>
    <row r="10"/>
    <row r="11" ht="15.75" customHeight="1" s="89">
      <c r="A11" s="93" t="inlineStr">
        <is>
          <t>STANDALONE vs PACKAGE PRICING</t>
        </is>
      </c>
    </row>
    <row r="12" ht="18" customHeight="1" s="89">
      <c r="A12" s="172" t="inlineStr">
        <is>
          <t>Standalone Total (from Estimate tab, Target tier)</t>
        </is>
      </c>
      <c r="B12" s="147" t="n"/>
      <c r="C12" s="127">
        <f>Estimate!F47</f>
        <v/>
      </c>
      <c r="D12" s="173" t="n"/>
      <c r="E12" s="173" t="n"/>
      <c r="F12" s="173" t="n"/>
      <c r="G12" s="173" t="n"/>
    </row>
    <row r="13" ht="18" customHeight="1" s="89">
      <c r="A13" s="172" t="inlineStr">
        <is>
          <t>Package Price Offered (if applicable)</t>
        </is>
      </c>
      <c r="B13" s="147" t="n"/>
      <c r="C13" s="174" t="n">
        <v>0</v>
      </c>
      <c r="D13" s="173" t="n"/>
      <c r="E13" s="173" t="n"/>
      <c r="F13" s="173" t="n"/>
      <c r="G13" s="173" t="n"/>
    </row>
    <row r="14" ht="18" customHeight="1" s="89">
      <c r="A14" s="175" t="inlineStr">
        <is>
          <t>Customer Savings ($)</t>
        </is>
      </c>
      <c r="B14" s="147" t="n"/>
      <c r="C14" s="176">
        <f>IF(C13=0,0,C12-C13)</f>
        <v/>
      </c>
      <c r="D14" s="173" t="n"/>
      <c r="E14" s="173" t="n"/>
      <c r="F14" s="173" t="n"/>
      <c r="G14" s="173" t="n"/>
    </row>
    <row r="15" ht="18" customHeight="1" s="89">
      <c r="A15" s="175" t="inlineStr">
        <is>
          <t>Savings %</t>
        </is>
      </c>
      <c r="B15" s="147" t="n"/>
      <c r="C15" s="177">
        <f>IF(OR(C12=0,C13=0),"-",C14/C12)</f>
        <v/>
      </c>
      <c r="D15" s="173" t="n"/>
      <c r="E15" s="173" t="n"/>
      <c r="F15" s="173" t="n"/>
      <c r="G15" s="173" t="n"/>
    </row>
    <row r="16"/>
    <row r="17" ht="15.75" customHeight="1" s="89">
      <c r="A17" s="93" t="inlineStr">
        <is>
          <t>PACKAGE CONDITIONS &amp; ORDERING REQUIREMENTS</t>
        </is>
      </c>
    </row>
    <row r="18" ht="79.5" customHeight="1" s="89">
      <c r="A18" s="178" t="inlineStr">
        <is>
          <t>Conditions for package pricing to apply:
• All parts in the package must be released on the same PO
• All parts in the package must share the same delivery date (or scheduled within a single 2-week window)
• Black oxide must be specified on all parts to capture lot-consolidation savings
• Cancellation or scope reduction of any part in the package may revoke package pricing on remaining parts</t>
        </is>
      </c>
    </row>
  </sheetData>
  <mergeCells count="11">
    <mergeCell ref="A1:G1"/>
    <mergeCell ref="A15:B15"/>
    <mergeCell ref="A18:G18"/>
    <mergeCell ref="A17:G17"/>
    <mergeCell ref="A4:G4"/>
    <mergeCell ref="A13:B13"/>
    <mergeCell ref="A2:G2"/>
    <mergeCell ref="A14:B14"/>
    <mergeCell ref="A9:B9"/>
    <mergeCell ref="A11:G11"/>
    <mergeCell ref="A12:B12"/>
  </mergeCells>
  <printOptions horizontalCentered="1" verticalCentered="0" headings="0" gridLines="0" gridLinesSet="1"/>
  <pageMargins left="0.5" right="0.5" top="0.5" bottom="0.5" header="0.5" footer="0.5"/>
  <pageSetup orientation="landscape" paperSize="1" scale="100" fitToHeight="0" fitToWidth="1" pageOrder="downThenOver" blackAndWhite="0" draft="0" horizontalDpi="300" verticalDpi="300" copies="1"/>
  <headerFooter differentOddEven="0" differentFirst="0">
    <oddHeader>&amp;L&amp;9 &amp;K1a2b4aSTINTERA&amp;R&amp;9 &amp;K6b7280Q-2026-0001 · Rev B</oddHeader>
    <oddFooter>&amp;L&amp;8 &amp;K6b7280Meridian Fluid Power, Inc. · Confidential&amp;R&amp;8 &amp;K6b7280Page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2026-05-13T20:31:49Z</dcterms:created>
  <dcterms:modified xmlns:dcterms="http://purl.org/dc/terms/" xmlns:xsi="http://www.w3.org/2001/XMLSchema-instance" xsi:type="dcterms:W3CDTF">2026-05-14T14:45:35Z</dcterms:modified>
  <cp:revision>0</cp:revision>
</cp:coreProperties>
</file>